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20" windowHeight="8190" activeTab="1"/>
  </bookViews>
  <sheets>
    <sheet name="Original" sheetId="1" r:id="rId1"/>
    <sheet name="New" sheetId="2" r:id="rId2"/>
    <sheet name="Sheet1" sheetId="3" r:id="rId3"/>
    <sheet name="Sheet3" sheetId="4" r:id="rId4"/>
  </sheets>
  <definedNames>
    <definedName name="_xlnm.Print_Area" localSheetId="1">'New'!$A$1:$AG$106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N104" authorId="0">
      <text>
        <r>
          <rPr>
            <b/>
            <sz val="8"/>
            <color indexed="8"/>
            <rFont val="Tahoma"/>
            <family val="2"/>
          </rPr>
          <t xml:space="preserve">Owner:
</t>
        </r>
      </text>
    </comment>
  </commentList>
</comments>
</file>

<file path=xl/sharedStrings.xml><?xml version="1.0" encoding="utf-8"?>
<sst xmlns="http://schemas.openxmlformats.org/spreadsheetml/2006/main" count="462" uniqueCount="143">
  <si>
    <t>For TWO Meters</t>
  </si>
  <si>
    <t>For a 2% Downtilt</t>
  </si>
  <si>
    <t>Subtract 1/2 turn or 1 inch from loading coil</t>
  </si>
  <si>
    <t>from phasing coil length</t>
  </si>
  <si>
    <t>For a 2 % Uptilt add 1/2 turn or 1 inch to the phasing coil length</t>
  </si>
  <si>
    <t>No radiating elements!</t>
  </si>
  <si>
    <t>1/2 wave  ele.</t>
  </si>
  <si>
    <t xml:space="preserve"> </t>
  </si>
  <si>
    <t>With end effect</t>
  </si>
  <si>
    <t>This program is for VHF / UHF only</t>
  </si>
  <si>
    <t>ALL MEASUREMENTS ARE EITHER IN INCHES OR CENTIMETERS</t>
  </si>
  <si>
    <t>.</t>
  </si>
  <si>
    <t>Enter Frequency in box</t>
  </si>
  <si>
    <t>MHz</t>
  </si>
  <si>
    <t>US</t>
  </si>
  <si>
    <t>METRIC</t>
  </si>
  <si>
    <t xml:space="preserve">Convert to metric  </t>
  </si>
  <si>
    <t>y</t>
  </si>
  <si>
    <t xml:space="preserve"> Y or N</t>
  </si>
  <si>
    <t>Inches</t>
  </si>
  <si>
    <t>CM</t>
  </si>
  <si>
    <t>1/2 wavelenght in air</t>
  </si>
  <si>
    <t>=</t>
  </si>
  <si>
    <t>1/2 wavelenght element</t>
  </si>
  <si>
    <t xml:space="preserve"> =</t>
  </si>
  <si>
    <t>#14 Enamel covered wire</t>
  </si>
  <si>
    <t xml:space="preserve"> long  </t>
  </si>
  <si>
    <t>wound on 1/2" PVC tubing</t>
  </si>
  <si>
    <t>The spacing of phasing coils is more critical than the number of the turns on the coil</t>
  </si>
  <si>
    <t>33T = no tilt on 2 M.</t>
  </si>
  <si>
    <t>no insulation !</t>
  </si>
  <si>
    <t>32 Turns with insulation = no tilt using #14 solid wire</t>
  </si>
  <si>
    <t>on Two meters</t>
  </si>
  <si>
    <t>by  WB3AYW    and    KK1CW</t>
  </si>
  <si>
    <t xml:space="preserve">for any questions e mail   </t>
  </si>
  <si>
    <t>wwwb3ayw@windstream.net</t>
  </si>
  <si>
    <t>Or call 706 745 7099 EST days only.</t>
  </si>
  <si>
    <t>For outside pvc tubing</t>
  </si>
  <si>
    <t>17 inches</t>
  </si>
  <si>
    <t>_____</t>
  </si>
  <si>
    <t>___</t>
  </si>
  <si>
    <t>__</t>
  </si>
  <si>
    <t>147.8 MHZ = 17.1 inches and 2 inches feed point.</t>
  </si>
  <si>
    <t>300 OHM Ladder Line</t>
  </si>
  <si>
    <t>For inside pvc</t>
  </si>
  <si>
    <t>Adj. For best SWR</t>
  </si>
  <si>
    <t xml:space="preserve">                 or 5.8 cm</t>
  </si>
  <si>
    <t xml:space="preserve">   </t>
  </si>
  <si>
    <t>shorted end / standoff</t>
  </si>
  <si>
    <t>50 ohm coax</t>
  </si>
  <si>
    <t>For Two Meters only!</t>
  </si>
  <si>
    <t>Cut Ladder Line to 18 inches</t>
  </si>
  <si>
    <t>Bare 1/4 inch on open end and short, solder!</t>
  </si>
  <si>
    <t>Then trim the Ladder Line per the program</t>
  </si>
  <si>
    <t>On the open end bare 1/4 inch on one side to</t>
  </si>
  <si>
    <t>solder to the antenna radiator.</t>
  </si>
  <si>
    <t>add top loop</t>
  </si>
  <si>
    <t>This is not a BEAM !</t>
  </si>
  <si>
    <t>With end effect and loop to hang the antenna</t>
  </si>
  <si>
    <t>http://lrcov.crc.ca/main/index.php</t>
  </si>
  <si>
    <t>Hot / Cold CPVC tubing from building supply for the</t>
  </si>
  <si>
    <t>Coil forms is 5/8 inches outside diameter.</t>
  </si>
  <si>
    <t>Enter Frequency in box below and hit ENTER</t>
  </si>
  <si>
    <t>Y or N</t>
  </si>
  <si>
    <t>n</t>
  </si>
  <si>
    <t>1/2 wavelength in air</t>
  </si>
  <si>
    <t>1/2 wavelength of element</t>
  </si>
  <si>
    <t>#14 solid wire for coil</t>
  </si>
  <si>
    <t>wire --</t>
  </si>
  <si>
    <t xml:space="preserve"> Wound on cpvc tubing = no tilt or at the horizon</t>
  </si>
  <si>
    <t>Feed point</t>
  </si>
  <si>
    <t xml:space="preserve">up from the shorted </t>
  </si>
  <si>
    <t>end, this is only a starting point for matching the</t>
  </si>
  <si>
    <t>antenna to the feed-line</t>
  </si>
  <si>
    <t>This antenna design does NOT use radials, it uses the</t>
  </si>
  <si>
    <t>J POLE bottom feed system, so it will match any feed line.</t>
  </si>
  <si>
    <t>By WB3AYW</t>
  </si>
  <si>
    <t>"</t>
  </si>
  <si>
    <t>Always build to the high side of the band.</t>
  </si>
  <si>
    <t>Example ! 148.00 not 144.00 and then tune to your frequency</t>
  </si>
  <si>
    <t>N</t>
  </si>
  <si>
    <t xml:space="preserve">  MHz 1/2 w in air </t>
  </si>
  <si>
    <t>1/2 wavelength element =</t>
  </si>
  <si>
    <t>#1</t>
  </si>
  <si>
    <t xml:space="preserve"> # 18 Enamel covered wire</t>
  </si>
  <si>
    <t>wound on 1/4 inch fiberglass OD rod.</t>
  </si>
  <si>
    <t>The spacing of</t>
  </si>
  <si>
    <t xml:space="preserve"> is more critical than</t>
  </si>
  <si>
    <t xml:space="preserve">the number of turns on the coil. </t>
  </si>
  <si>
    <t>by WB3AYW</t>
  </si>
  <si>
    <t>146 MHZ = 17.5 inches and 2 inches feed point</t>
  </si>
  <si>
    <t>449.5 MHZ = 6.625 inches and 1.25 inches feed point</t>
  </si>
  <si>
    <t xml:space="preserve">                       and   KK1CW</t>
  </si>
  <si>
    <t>Loop diamater 1/2"</t>
  </si>
  <si>
    <t>#14 solid electrical wire for coils</t>
  </si>
  <si>
    <t xml:space="preserve">CPVC tubing from Home Depot 5/8 " O. D. hot / cold water tubing/pipe </t>
  </si>
  <si>
    <t>This antenna has a VSWR UNDER 2:1 over 4 megs.</t>
  </si>
  <si>
    <t>1/2 " in diamater</t>
  </si>
  <si>
    <t>For matching network inside CPVC tubing</t>
  </si>
  <si>
    <t>Pull wire tight on form or tilt will happen !!!!!!!!!!!!!!!!!!</t>
  </si>
  <si>
    <t>12 5/8" radiator length for 446 center of band.</t>
  </si>
  <si>
    <t>The 1.125 is critical for the 440 band</t>
  </si>
  <si>
    <t>1 1/8" length spacing for 440 band is critical for no tilt.</t>
  </si>
  <si>
    <t>no insulstion on #14 solid wire for 440 coils.</t>
  </si>
  <si>
    <t>With out insulation on coil wire!</t>
  </si>
  <si>
    <t>( 1 1/8" spacing )</t>
  </si>
  <si>
    <t>for 446 only!</t>
  </si>
  <si>
    <t>Less turns on 440 band</t>
  </si>
  <si>
    <t>Wider spacing, the less capacitance thus higher frequency of the coil.</t>
  </si>
  <si>
    <t>all coils.</t>
  </si>
  <si>
    <t>More than 15 elements not recommended as the radiation pattern gets to tight for normal use.</t>
  </si>
  <si>
    <t>Gain on a 15 element is 14.45 DBD;s</t>
  </si>
  <si>
    <t>per W7EL's 5.0     by WB3AYW  my opinion !</t>
  </si>
  <si>
    <t>Time to go to a yagi design !</t>
  </si>
  <si>
    <t xml:space="preserve">                           High Gain UHF Collinear J Pole with Phasing SHORT Spaced Coils 446 MHZ                         </t>
  </si>
  <si>
    <t xml:space="preserve">                               </t>
  </si>
  <si>
    <t>On the 440 band only two turns between the two end wires for a total of 4 turns total.</t>
  </si>
  <si>
    <t>Subtract 1/8 inch from the total coil length for a repeater on a mountain top for a total of 1 1/8"</t>
  </si>
  <si>
    <t>Keeping the turns and wire length the same.</t>
  </si>
  <si>
    <t>This spread sheet is for 440 band only !</t>
  </si>
  <si>
    <t>parcel turns count as full turns as far as winding the coils.</t>
  </si>
  <si>
    <t>Radiation at the horizon !</t>
  </si>
  <si>
    <t>no insulation on coils</t>
  </si>
  <si>
    <t xml:space="preserve">           No     Rotor     Needed</t>
  </si>
  <si>
    <t xml:space="preserve">             Antenna pattern is OMNI Directional !</t>
  </si>
  <si>
    <t>This antenna radiates at the horizon</t>
  </si>
  <si>
    <t>Matching is made from Ladder Line, Window Line !</t>
  </si>
  <si>
    <t>NO INSULATION!</t>
  </si>
  <si>
    <t xml:space="preserve"> !</t>
  </si>
  <si>
    <t xml:space="preserve">FOUR TURNS of #14 wire without insulation for the 440 coils   NO INSULATION  on coils!        </t>
  </si>
  <si>
    <t>300 OHM</t>
  </si>
  <si>
    <t>Cut all coil form tubing 4 to 5" long before drilling holes.</t>
  </si>
  <si>
    <t>1 1/4"</t>
  </si>
  <si>
    <t xml:space="preserve">            1 1/4"</t>
  </si>
  <si>
    <t>814 332 9126</t>
  </si>
  <si>
    <t>wb3ayw@zoominternet.net</t>
  </si>
  <si>
    <t>change frequency in box and hit enter</t>
  </si>
  <si>
    <t>new frequency</t>
  </si>
  <si>
    <t>1" coil length / spacing gives DOWN TILT as would be needed on top of a mountaim.</t>
  </si>
  <si>
    <t>No insulation on coil wire on 440 band</t>
  </si>
  <si>
    <t>updated 5/11/2015</t>
  </si>
  <si>
    <t>440 coil wire length is 5 5/8" wound over 1 1/8" with NO INSULATION ON WIRE</t>
  </si>
  <si>
    <t>Two turns in between the end wires or a total of 4 turns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</si>
</sst>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;[Red]#,##0.00"/>
    <numFmt numFmtId="166" formatCode="0.00;[Red]0.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b/>
      <sz val="16"/>
      <color indexed="56"/>
      <name val="Arial"/>
      <family val="2"/>
    </font>
    <font>
      <sz val="10"/>
      <color indexed="19"/>
      <name val="Arial"/>
      <family val="2"/>
    </font>
    <font>
      <b/>
      <sz val="10"/>
      <color indexed="19"/>
      <name val="Arial"/>
      <family val="2"/>
    </font>
    <font>
      <u val="single"/>
      <sz val="10"/>
      <color indexed="19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21" fillId="22" borderId="1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2" fontId="20" fillId="0" borderId="0" xfId="0" applyNumberFormat="1" applyFont="1" applyFill="1" applyAlignment="1">
      <alignment/>
    </xf>
    <xf numFmtId="0" fontId="18" fillId="22" borderId="10" xfId="0" applyFont="1" applyFill="1" applyBorder="1" applyAlignment="1">
      <alignment horizontal="center"/>
    </xf>
    <xf numFmtId="0" fontId="22" fillId="0" borderId="11" xfId="0" applyFont="1" applyBorder="1" applyAlignment="1">
      <alignment/>
    </xf>
    <xf numFmtId="164" fontId="22" fillId="0" borderId="11" xfId="0" applyNumberFormat="1" applyFont="1" applyBorder="1" applyAlignment="1">
      <alignment/>
    </xf>
    <xf numFmtId="0" fontId="23" fillId="0" borderId="11" xfId="0" applyFont="1" applyBorder="1" applyAlignment="1">
      <alignment/>
    </xf>
    <xf numFmtId="2" fontId="22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Font="1" applyAlignment="1">
      <alignment/>
    </xf>
    <xf numFmtId="0" fontId="20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2" fontId="20" fillId="0" borderId="11" xfId="0" applyNumberFormat="1" applyFont="1" applyBorder="1" applyAlignment="1">
      <alignment/>
    </xf>
    <xf numFmtId="0" fontId="20" fillId="0" borderId="11" xfId="0" applyFont="1" applyBorder="1" applyAlignment="1">
      <alignment/>
    </xf>
    <xf numFmtId="0" fontId="18" fillId="0" borderId="11" xfId="0" applyFont="1" applyBorder="1" applyAlignment="1">
      <alignment/>
    </xf>
    <xf numFmtId="2" fontId="20" fillId="0" borderId="0" xfId="0" applyNumberFormat="1" applyFont="1" applyFill="1" applyBorder="1" applyAlignment="1">
      <alignment horizontal="center"/>
    </xf>
    <xf numFmtId="164" fontId="20" fillId="0" borderId="0" xfId="0" applyNumberFormat="1" applyFont="1" applyAlignment="1">
      <alignment horizontal="center"/>
    </xf>
    <xf numFmtId="2" fontId="18" fillId="0" borderId="11" xfId="0" applyNumberFormat="1" applyFont="1" applyBorder="1" applyAlignment="1">
      <alignment/>
    </xf>
    <xf numFmtId="1" fontId="18" fillId="25" borderId="0" xfId="0" applyNumberFormat="1" applyFont="1" applyFill="1" applyBorder="1" applyAlignment="1">
      <alignment/>
    </xf>
    <xf numFmtId="0" fontId="18" fillId="25" borderId="0" xfId="0" applyFont="1" applyFill="1" applyBorder="1" applyAlignment="1">
      <alignment/>
    </xf>
    <xf numFmtId="0" fontId="20" fillId="25" borderId="0" xfId="0" applyFont="1" applyFill="1" applyBorder="1" applyAlignment="1">
      <alignment/>
    </xf>
    <xf numFmtId="0" fontId="0" fillId="25" borderId="0" xfId="0" applyFill="1" applyBorder="1" applyAlignment="1">
      <alignment/>
    </xf>
    <xf numFmtId="2" fontId="24" fillId="0" borderId="0" xfId="0" applyNumberFormat="1" applyFont="1" applyFill="1" applyBorder="1" applyAlignment="1">
      <alignment horizontal="center"/>
    </xf>
    <xf numFmtId="0" fontId="0" fillId="11" borderId="0" xfId="0" applyFill="1" applyAlignment="1">
      <alignment/>
    </xf>
    <xf numFmtId="2" fontId="18" fillId="0" borderId="0" xfId="0" applyNumberFormat="1" applyFont="1" applyBorder="1" applyAlignment="1">
      <alignment horizontal="center"/>
    </xf>
    <xf numFmtId="0" fontId="18" fillId="25" borderId="0" xfId="0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2" fontId="0" fillId="0" borderId="0" xfId="0" applyNumberFormat="1" applyFont="1" applyAlignment="1">
      <alignment/>
    </xf>
    <xf numFmtId="0" fontId="27" fillId="25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18" fillId="0" borderId="0" xfId="0" applyFont="1" applyBorder="1" applyAlignment="1">
      <alignment/>
    </xf>
    <xf numFmtId="2" fontId="20" fillId="0" borderId="0" xfId="0" applyNumberFormat="1" applyFont="1" applyBorder="1" applyAlignment="1">
      <alignment/>
    </xf>
    <xf numFmtId="0" fontId="28" fillId="0" borderId="0" xfId="52" applyNumberFormat="1" applyFont="1" applyFill="1" applyBorder="1" applyAlignment="1" applyProtection="1">
      <alignment/>
      <protection/>
    </xf>
    <xf numFmtId="2" fontId="18" fillId="0" borderId="0" xfId="0" applyNumberFormat="1" applyFont="1" applyBorder="1" applyAlignment="1">
      <alignment/>
    </xf>
    <xf numFmtId="0" fontId="28" fillId="0" borderId="0" xfId="52" applyNumberFormat="1" applyFill="1" applyBorder="1" applyAlignment="1" applyProtection="1">
      <alignment/>
      <protection/>
    </xf>
    <xf numFmtId="2" fontId="18" fillId="0" borderId="0" xfId="0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18" fillId="0" borderId="0" xfId="0" applyFont="1" applyFill="1" applyBorder="1" applyAlignment="1">
      <alignment horizontal="right"/>
    </xf>
    <xf numFmtId="0" fontId="0" fillId="0" borderId="0" xfId="0" applyFill="1" applyAlignment="1" applyProtection="1">
      <alignment/>
      <protection locked="0"/>
    </xf>
    <xf numFmtId="0" fontId="18" fillId="0" borderId="0" xfId="0" applyFont="1" applyFill="1" applyBorder="1" applyAlignment="1">
      <alignment horizontal="center"/>
    </xf>
    <xf numFmtId="164" fontId="22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165" fontId="20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 applyProtection="1">
      <alignment/>
      <protection locked="0"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25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1" fontId="18" fillId="0" borderId="0" xfId="0" applyNumberFormat="1" applyFont="1" applyFill="1" applyBorder="1" applyAlignment="1">
      <alignment/>
    </xf>
    <xf numFmtId="165" fontId="18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20" fillId="22" borderId="10" xfId="0" applyNumberFormat="1" applyFont="1" applyFill="1" applyBorder="1" applyAlignment="1" applyProtection="1">
      <alignment/>
      <protection locked="0"/>
    </xf>
    <xf numFmtId="0" fontId="20" fillId="22" borderId="10" xfId="0" applyFont="1" applyFill="1" applyBorder="1" applyAlignment="1">
      <alignment horizontal="center"/>
    </xf>
    <xf numFmtId="164" fontId="26" fillId="0" borderId="0" xfId="0" applyNumberFormat="1" applyFont="1" applyBorder="1" applyAlignment="1">
      <alignment/>
    </xf>
    <xf numFmtId="2" fontId="2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Alignment="1">
      <alignment/>
    </xf>
    <xf numFmtId="165" fontId="18" fillId="0" borderId="0" xfId="0" applyNumberFormat="1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52" applyNumberFormat="1" applyFont="1" applyFill="1" applyBorder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12" xfId="0" applyBorder="1" applyAlignment="1">
      <alignment/>
    </xf>
    <xf numFmtId="2" fontId="18" fillId="0" borderId="0" xfId="0" applyNumberFormat="1" applyFont="1" applyAlignment="1">
      <alignment/>
    </xf>
    <xf numFmtId="0" fontId="28" fillId="0" borderId="0" xfId="52" applyAlignment="1">
      <alignment/>
    </xf>
    <xf numFmtId="164" fontId="22" fillId="0" borderId="0" xfId="0" applyNumberFormat="1" applyFont="1" applyBorder="1" applyAlignment="1">
      <alignment horizontal="right"/>
    </xf>
    <xf numFmtId="2" fontId="20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2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164" fontId="23" fillId="0" borderId="0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81</xdr:row>
      <xdr:rowOff>38100</xdr:rowOff>
    </xdr:from>
    <xdr:to>
      <xdr:col>7</xdr:col>
      <xdr:colOff>38100</xdr:colOff>
      <xdr:row>84</xdr:row>
      <xdr:rowOff>9525</xdr:rowOff>
    </xdr:to>
    <xdr:sp>
      <xdr:nvSpPr>
        <xdr:cNvPr id="1" name="Freeform 1"/>
        <xdr:cNvSpPr>
          <a:spLocks/>
        </xdr:cNvSpPr>
      </xdr:nvSpPr>
      <xdr:spPr>
        <a:xfrm>
          <a:off x="1085850" y="11544300"/>
          <a:ext cx="142875" cy="352425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99</xdr:row>
      <xdr:rowOff>133350</xdr:rowOff>
    </xdr:from>
    <xdr:to>
      <xdr:col>7</xdr:col>
      <xdr:colOff>38100</xdr:colOff>
      <xdr:row>100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1114425" y="14392275"/>
          <a:ext cx="114300" cy="76200"/>
        </a:xfrm>
        <a:prstGeom prst="rect">
          <a:avLst/>
        </a:prstGeom>
        <a:solidFill>
          <a:srgbClr val="FFFFFF"/>
        </a:solidFill>
        <a:ln w="1908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69</xdr:row>
      <xdr:rowOff>19050</xdr:rowOff>
    </xdr:from>
    <xdr:to>
      <xdr:col>22</xdr:col>
      <xdr:colOff>38100</xdr:colOff>
      <xdr:row>69</xdr:row>
      <xdr:rowOff>85725</xdr:rowOff>
    </xdr:to>
    <xdr:sp>
      <xdr:nvSpPr>
        <xdr:cNvPr id="3" name="Line 3"/>
        <xdr:cNvSpPr>
          <a:spLocks/>
        </xdr:cNvSpPr>
      </xdr:nvSpPr>
      <xdr:spPr>
        <a:xfrm>
          <a:off x="3676650" y="9801225"/>
          <a:ext cx="333375" cy="66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63</xdr:row>
      <xdr:rowOff>123825</xdr:rowOff>
    </xdr:from>
    <xdr:to>
      <xdr:col>10</xdr:col>
      <xdr:colOff>228600</xdr:colOff>
      <xdr:row>70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1647825" y="8963025"/>
          <a:ext cx="0" cy="1057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73</xdr:row>
      <xdr:rowOff>57150</xdr:rowOff>
    </xdr:from>
    <xdr:to>
      <xdr:col>10</xdr:col>
      <xdr:colOff>219075</xdr:colOff>
      <xdr:row>76</xdr:row>
      <xdr:rowOff>76200</xdr:rowOff>
    </xdr:to>
    <xdr:sp>
      <xdr:nvSpPr>
        <xdr:cNvPr id="5" name="Line 5"/>
        <xdr:cNvSpPr>
          <a:spLocks/>
        </xdr:cNvSpPr>
      </xdr:nvSpPr>
      <xdr:spPr>
        <a:xfrm>
          <a:off x="1638300" y="10382250"/>
          <a:ext cx="0" cy="504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76</xdr:row>
      <xdr:rowOff>114300</xdr:rowOff>
    </xdr:from>
    <xdr:to>
      <xdr:col>7</xdr:col>
      <xdr:colOff>47625</xdr:colOff>
      <xdr:row>81</xdr:row>
      <xdr:rowOff>85725</xdr:rowOff>
    </xdr:to>
    <xdr:sp>
      <xdr:nvSpPr>
        <xdr:cNvPr id="6" name="Freeform 6"/>
        <xdr:cNvSpPr>
          <a:spLocks/>
        </xdr:cNvSpPr>
      </xdr:nvSpPr>
      <xdr:spPr>
        <a:xfrm flipH="1">
          <a:off x="1085850" y="10925175"/>
          <a:ext cx="152400" cy="666750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77</xdr:row>
      <xdr:rowOff>123825</xdr:rowOff>
    </xdr:from>
    <xdr:to>
      <xdr:col>10</xdr:col>
      <xdr:colOff>219075</xdr:colOff>
      <xdr:row>79</xdr:row>
      <xdr:rowOff>76200</xdr:rowOff>
    </xdr:to>
    <xdr:sp>
      <xdr:nvSpPr>
        <xdr:cNvPr id="7" name="Line 7"/>
        <xdr:cNvSpPr>
          <a:spLocks/>
        </xdr:cNvSpPr>
      </xdr:nvSpPr>
      <xdr:spPr>
        <a:xfrm flipV="1">
          <a:off x="1638300" y="11096625"/>
          <a:ext cx="0" cy="2667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82</xdr:row>
      <xdr:rowOff>28575</xdr:rowOff>
    </xdr:from>
    <xdr:to>
      <xdr:col>10</xdr:col>
      <xdr:colOff>219075</xdr:colOff>
      <xdr:row>83</xdr:row>
      <xdr:rowOff>9525</xdr:rowOff>
    </xdr:to>
    <xdr:sp>
      <xdr:nvSpPr>
        <xdr:cNvPr id="8" name="Line 8"/>
        <xdr:cNvSpPr>
          <a:spLocks/>
        </xdr:cNvSpPr>
      </xdr:nvSpPr>
      <xdr:spPr>
        <a:xfrm>
          <a:off x="1638300" y="11696700"/>
          <a:ext cx="0" cy="142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81</xdr:row>
      <xdr:rowOff>76200</xdr:rowOff>
    </xdr:from>
    <xdr:to>
      <xdr:col>13</xdr:col>
      <xdr:colOff>66675</xdr:colOff>
      <xdr:row>81</xdr:row>
      <xdr:rowOff>76200</xdr:rowOff>
    </xdr:to>
    <xdr:sp>
      <xdr:nvSpPr>
        <xdr:cNvPr id="9" name="Line 9"/>
        <xdr:cNvSpPr>
          <a:spLocks/>
        </xdr:cNvSpPr>
      </xdr:nvSpPr>
      <xdr:spPr>
        <a:xfrm flipH="1">
          <a:off x="2257425" y="11582400"/>
          <a:ext cx="304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99</xdr:row>
      <xdr:rowOff>123825</xdr:rowOff>
    </xdr:from>
    <xdr:to>
      <xdr:col>7</xdr:col>
      <xdr:colOff>57150</xdr:colOff>
      <xdr:row>100</xdr:row>
      <xdr:rowOff>57150</xdr:rowOff>
    </xdr:to>
    <xdr:sp>
      <xdr:nvSpPr>
        <xdr:cNvPr id="10" name="Rectangle 10"/>
        <xdr:cNvSpPr>
          <a:spLocks/>
        </xdr:cNvSpPr>
      </xdr:nvSpPr>
      <xdr:spPr>
        <a:xfrm>
          <a:off x="1095375" y="14382750"/>
          <a:ext cx="152400" cy="85725"/>
        </a:xfrm>
        <a:prstGeom prst="rect">
          <a:avLst/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98</xdr:row>
      <xdr:rowOff>133350</xdr:rowOff>
    </xdr:from>
    <xdr:to>
      <xdr:col>5</xdr:col>
      <xdr:colOff>104775</xdr:colOff>
      <xdr:row>99</xdr:row>
      <xdr:rowOff>57150</xdr:rowOff>
    </xdr:to>
    <xdr:sp>
      <xdr:nvSpPr>
        <xdr:cNvPr id="11" name="Oval 11"/>
        <xdr:cNvSpPr>
          <a:spLocks/>
        </xdr:cNvSpPr>
      </xdr:nvSpPr>
      <xdr:spPr>
        <a:xfrm>
          <a:off x="1009650" y="14230350"/>
          <a:ext cx="76200" cy="857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99</xdr:row>
      <xdr:rowOff>0</xdr:rowOff>
    </xdr:from>
    <xdr:to>
      <xdr:col>4</xdr:col>
      <xdr:colOff>114300</xdr:colOff>
      <xdr:row>100</xdr:row>
      <xdr:rowOff>85725</xdr:rowOff>
    </xdr:to>
    <xdr:sp>
      <xdr:nvSpPr>
        <xdr:cNvPr id="12" name="Line 13"/>
        <xdr:cNvSpPr>
          <a:spLocks/>
        </xdr:cNvSpPr>
      </xdr:nvSpPr>
      <xdr:spPr>
        <a:xfrm flipH="1">
          <a:off x="600075" y="14258925"/>
          <a:ext cx="342900" cy="2381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99</xdr:row>
      <xdr:rowOff>47625</xdr:rowOff>
    </xdr:from>
    <xdr:to>
      <xdr:col>5</xdr:col>
      <xdr:colOff>95250</xdr:colOff>
      <xdr:row>101</xdr:row>
      <xdr:rowOff>57150</xdr:rowOff>
    </xdr:to>
    <xdr:sp>
      <xdr:nvSpPr>
        <xdr:cNvPr id="13" name="Line 14"/>
        <xdr:cNvSpPr>
          <a:spLocks/>
        </xdr:cNvSpPr>
      </xdr:nvSpPr>
      <xdr:spPr>
        <a:xfrm flipH="1">
          <a:off x="685800" y="14306550"/>
          <a:ext cx="390525" cy="323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94</xdr:row>
      <xdr:rowOff>123825</xdr:rowOff>
    </xdr:from>
    <xdr:to>
      <xdr:col>12</xdr:col>
      <xdr:colOff>257175</xdr:colOff>
      <xdr:row>97</xdr:row>
      <xdr:rowOff>47625</xdr:rowOff>
    </xdr:to>
    <xdr:sp>
      <xdr:nvSpPr>
        <xdr:cNvPr id="14" name="Line 16"/>
        <xdr:cNvSpPr>
          <a:spLocks/>
        </xdr:cNvSpPr>
      </xdr:nvSpPr>
      <xdr:spPr>
        <a:xfrm flipH="1">
          <a:off x="1409700" y="13601700"/>
          <a:ext cx="1038225" cy="3810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95</xdr:row>
      <xdr:rowOff>28575</xdr:rowOff>
    </xdr:from>
    <xdr:to>
      <xdr:col>10</xdr:col>
      <xdr:colOff>219075</xdr:colOff>
      <xdr:row>96</xdr:row>
      <xdr:rowOff>76200</xdr:rowOff>
    </xdr:to>
    <xdr:sp>
      <xdr:nvSpPr>
        <xdr:cNvPr id="15" name="Line 17"/>
        <xdr:cNvSpPr>
          <a:spLocks/>
        </xdr:cNvSpPr>
      </xdr:nvSpPr>
      <xdr:spPr>
        <a:xfrm flipV="1">
          <a:off x="1638300" y="13658850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98</xdr:row>
      <xdr:rowOff>38100</xdr:rowOff>
    </xdr:from>
    <xdr:to>
      <xdr:col>10</xdr:col>
      <xdr:colOff>209550</xdr:colOff>
      <xdr:row>99</xdr:row>
      <xdr:rowOff>76200</xdr:rowOff>
    </xdr:to>
    <xdr:sp>
      <xdr:nvSpPr>
        <xdr:cNvPr id="16" name="Line 18"/>
        <xdr:cNvSpPr>
          <a:spLocks/>
        </xdr:cNvSpPr>
      </xdr:nvSpPr>
      <xdr:spPr>
        <a:xfrm>
          <a:off x="1628775" y="14135100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90</xdr:row>
      <xdr:rowOff>76200</xdr:rowOff>
    </xdr:from>
    <xdr:to>
      <xdr:col>10</xdr:col>
      <xdr:colOff>228600</xdr:colOff>
      <xdr:row>92</xdr:row>
      <xdr:rowOff>66675</xdr:rowOff>
    </xdr:to>
    <xdr:sp>
      <xdr:nvSpPr>
        <xdr:cNvPr id="17" name="Line 19"/>
        <xdr:cNvSpPr>
          <a:spLocks/>
        </xdr:cNvSpPr>
      </xdr:nvSpPr>
      <xdr:spPr>
        <a:xfrm>
          <a:off x="1638300" y="12915900"/>
          <a:ext cx="9525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85</xdr:row>
      <xdr:rowOff>38100</xdr:rowOff>
    </xdr:from>
    <xdr:to>
      <xdr:col>10</xdr:col>
      <xdr:colOff>219075</xdr:colOff>
      <xdr:row>89</xdr:row>
      <xdr:rowOff>9525</xdr:rowOff>
    </xdr:to>
    <xdr:sp>
      <xdr:nvSpPr>
        <xdr:cNvPr id="18" name="Line 20"/>
        <xdr:cNvSpPr>
          <a:spLocks/>
        </xdr:cNvSpPr>
      </xdr:nvSpPr>
      <xdr:spPr>
        <a:xfrm flipV="1">
          <a:off x="1638300" y="12087225"/>
          <a:ext cx="0" cy="6000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98</xdr:row>
      <xdr:rowOff>104775</xdr:rowOff>
    </xdr:from>
    <xdr:to>
      <xdr:col>7</xdr:col>
      <xdr:colOff>57150</xdr:colOff>
      <xdr:row>99</xdr:row>
      <xdr:rowOff>57150</xdr:rowOff>
    </xdr:to>
    <xdr:sp>
      <xdr:nvSpPr>
        <xdr:cNvPr id="19" name="Line 21"/>
        <xdr:cNvSpPr>
          <a:spLocks/>
        </xdr:cNvSpPr>
      </xdr:nvSpPr>
      <xdr:spPr>
        <a:xfrm flipV="1">
          <a:off x="1057275" y="14201775"/>
          <a:ext cx="190500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98</xdr:row>
      <xdr:rowOff>104775</xdr:rowOff>
    </xdr:from>
    <xdr:to>
      <xdr:col>5</xdr:col>
      <xdr:colOff>95250</xdr:colOff>
      <xdr:row>99</xdr:row>
      <xdr:rowOff>19050</xdr:rowOff>
    </xdr:to>
    <xdr:sp>
      <xdr:nvSpPr>
        <xdr:cNvPr id="20" name="Line 22"/>
        <xdr:cNvSpPr>
          <a:spLocks/>
        </xdr:cNvSpPr>
      </xdr:nvSpPr>
      <xdr:spPr>
        <a:xfrm flipV="1">
          <a:off x="1047750" y="14201775"/>
          <a:ext cx="28575" cy="76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60</xdr:row>
      <xdr:rowOff>38100</xdr:rowOff>
    </xdr:from>
    <xdr:to>
      <xdr:col>7</xdr:col>
      <xdr:colOff>38100</xdr:colOff>
      <xdr:row>63</xdr:row>
      <xdr:rowOff>85725</xdr:rowOff>
    </xdr:to>
    <xdr:sp>
      <xdr:nvSpPr>
        <xdr:cNvPr id="21" name="Freeform 29"/>
        <xdr:cNvSpPr>
          <a:spLocks/>
        </xdr:cNvSpPr>
      </xdr:nvSpPr>
      <xdr:spPr>
        <a:xfrm>
          <a:off x="1085850" y="8496300"/>
          <a:ext cx="142875" cy="428625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57</xdr:row>
      <xdr:rowOff>0</xdr:rowOff>
    </xdr:from>
    <xdr:to>
      <xdr:col>7</xdr:col>
      <xdr:colOff>47625</xdr:colOff>
      <xdr:row>60</xdr:row>
      <xdr:rowOff>85725</xdr:rowOff>
    </xdr:to>
    <xdr:sp>
      <xdr:nvSpPr>
        <xdr:cNvPr id="22" name="Freeform 30"/>
        <xdr:cNvSpPr>
          <a:spLocks/>
        </xdr:cNvSpPr>
      </xdr:nvSpPr>
      <xdr:spPr>
        <a:xfrm flipH="1">
          <a:off x="1085850" y="8077200"/>
          <a:ext cx="152400" cy="466725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57</xdr:row>
      <xdr:rowOff>0</xdr:rowOff>
    </xdr:from>
    <xdr:to>
      <xdr:col>10</xdr:col>
      <xdr:colOff>219075</xdr:colOff>
      <xdr:row>57</xdr:row>
      <xdr:rowOff>123825</xdr:rowOff>
    </xdr:to>
    <xdr:sp>
      <xdr:nvSpPr>
        <xdr:cNvPr id="23" name="Line 31"/>
        <xdr:cNvSpPr>
          <a:spLocks/>
        </xdr:cNvSpPr>
      </xdr:nvSpPr>
      <xdr:spPr>
        <a:xfrm flipV="1">
          <a:off x="1638300" y="8077200"/>
          <a:ext cx="0" cy="123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61</xdr:row>
      <xdr:rowOff>28575</xdr:rowOff>
    </xdr:from>
    <xdr:to>
      <xdr:col>10</xdr:col>
      <xdr:colOff>219075</xdr:colOff>
      <xdr:row>63</xdr:row>
      <xdr:rowOff>85725</xdr:rowOff>
    </xdr:to>
    <xdr:sp>
      <xdr:nvSpPr>
        <xdr:cNvPr id="24" name="Line 32"/>
        <xdr:cNvSpPr>
          <a:spLocks/>
        </xdr:cNvSpPr>
      </xdr:nvSpPr>
      <xdr:spPr>
        <a:xfrm>
          <a:off x="1638300" y="8648700"/>
          <a:ext cx="0" cy="2762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44</xdr:row>
      <xdr:rowOff>0</xdr:rowOff>
    </xdr:from>
    <xdr:to>
      <xdr:col>10</xdr:col>
      <xdr:colOff>228600</xdr:colOff>
      <xdr:row>50</xdr:row>
      <xdr:rowOff>85725</xdr:rowOff>
    </xdr:to>
    <xdr:sp>
      <xdr:nvSpPr>
        <xdr:cNvPr id="25" name="Line 33"/>
        <xdr:cNvSpPr>
          <a:spLocks/>
        </xdr:cNvSpPr>
      </xdr:nvSpPr>
      <xdr:spPr>
        <a:xfrm flipV="1">
          <a:off x="1647825" y="6210300"/>
          <a:ext cx="0" cy="10287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53</xdr:row>
      <xdr:rowOff>57150</xdr:rowOff>
    </xdr:from>
    <xdr:to>
      <xdr:col>10</xdr:col>
      <xdr:colOff>219075</xdr:colOff>
      <xdr:row>55</xdr:row>
      <xdr:rowOff>85725</xdr:rowOff>
    </xdr:to>
    <xdr:sp>
      <xdr:nvSpPr>
        <xdr:cNvPr id="26" name="Line 34"/>
        <xdr:cNvSpPr>
          <a:spLocks/>
        </xdr:cNvSpPr>
      </xdr:nvSpPr>
      <xdr:spPr>
        <a:xfrm>
          <a:off x="1638300" y="7591425"/>
          <a:ext cx="0" cy="2476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40</xdr:row>
      <xdr:rowOff>47625</xdr:rowOff>
    </xdr:from>
    <xdr:to>
      <xdr:col>7</xdr:col>
      <xdr:colOff>38100</xdr:colOff>
      <xdr:row>41</xdr:row>
      <xdr:rowOff>114300</xdr:rowOff>
    </xdr:to>
    <xdr:sp>
      <xdr:nvSpPr>
        <xdr:cNvPr id="27" name="Freeform 36"/>
        <xdr:cNvSpPr>
          <a:spLocks/>
        </xdr:cNvSpPr>
      </xdr:nvSpPr>
      <xdr:spPr>
        <a:xfrm>
          <a:off x="1085850" y="5715000"/>
          <a:ext cx="142875" cy="228600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37</xdr:row>
      <xdr:rowOff>0</xdr:rowOff>
    </xdr:from>
    <xdr:to>
      <xdr:col>7</xdr:col>
      <xdr:colOff>47625</xdr:colOff>
      <xdr:row>40</xdr:row>
      <xdr:rowOff>85725</xdr:rowOff>
    </xdr:to>
    <xdr:sp>
      <xdr:nvSpPr>
        <xdr:cNvPr id="28" name="Freeform 37"/>
        <xdr:cNvSpPr>
          <a:spLocks/>
        </xdr:cNvSpPr>
      </xdr:nvSpPr>
      <xdr:spPr>
        <a:xfrm flipH="1">
          <a:off x="1085850" y="5286375"/>
          <a:ext cx="152400" cy="466725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36</xdr:row>
      <xdr:rowOff>161925</xdr:rowOff>
    </xdr:from>
    <xdr:to>
      <xdr:col>10</xdr:col>
      <xdr:colOff>219075</xdr:colOff>
      <xdr:row>39</xdr:row>
      <xdr:rowOff>0</xdr:rowOff>
    </xdr:to>
    <xdr:sp>
      <xdr:nvSpPr>
        <xdr:cNvPr id="29" name="Line 38"/>
        <xdr:cNvSpPr>
          <a:spLocks/>
        </xdr:cNvSpPr>
      </xdr:nvSpPr>
      <xdr:spPr>
        <a:xfrm flipV="1">
          <a:off x="1638300" y="5286375"/>
          <a:ext cx="0" cy="323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41</xdr:row>
      <xdr:rowOff>28575</xdr:rowOff>
    </xdr:from>
    <xdr:to>
      <xdr:col>10</xdr:col>
      <xdr:colOff>219075</xdr:colOff>
      <xdr:row>43</xdr:row>
      <xdr:rowOff>85725</xdr:rowOff>
    </xdr:to>
    <xdr:sp>
      <xdr:nvSpPr>
        <xdr:cNvPr id="30" name="Line 39"/>
        <xdr:cNvSpPr>
          <a:spLocks/>
        </xdr:cNvSpPr>
      </xdr:nvSpPr>
      <xdr:spPr>
        <a:xfrm>
          <a:off x="1638300" y="5857875"/>
          <a:ext cx="0" cy="2762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23</xdr:row>
      <xdr:rowOff>161925</xdr:rowOff>
    </xdr:from>
    <xdr:to>
      <xdr:col>10</xdr:col>
      <xdr:colOff>228600</xdr:colOff>
      <xdr:row>29</xdr:row>
      <xdr:rowOff>38100</xdr:rowOff>
    </xdr:to>
    <xdr:sp>
      <xdr:nvSpPr>
        <xdr:cNvPr id="31" name="Line 40"/>
        <xdr:cNvSpPr>
          <a:spLocks/>
        </xdr:cNvSpPr>
      </xdr:nvSpPr>
      <xdr:spPr>
        <a:xfrm flipV="1">
          <a:off x="1647825" y="3419475"/>
          <a:ext cx="0" cy="819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33</xdr:row>
      <xdr:rowOff>57150</xdr:rowOff>
    </xdr:from>
    <xdr:to>
      <xdr:col>10</xdr:col>
      <xdr:colOff>219075</xdr:colOff>
      <xdr:row>36</xdr:row>
      <xdr:rowOff>76200</xdr:rowOff>
    </xdr:to>
    <xdr:sp>
      <xdr:nvSpPr>
        <xdr:cNvPr id="32" name="Line 41"/>
        <xdr:cNvSpPr>
          <a:spLocks/>
        </xdr:cNvSpPr>
      </xdr:nvSpPr>
      <xdr:spPr>
        <a:xfrm>
          <a:off x="1638300" y="4800600"/>
          <a:ext cx="0" cy="400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20</xdr:row>
      <xdr:rowOff>38100</xdr:rowOff>
    </xdr:from>
    <xdr:to>
      <xdr:col>7</xdr:col>
      <xdr:colOff>38100</xdr:colOff>
      <xdr:row>21</xdr:row>
      <xdr:rowOff>142875</xdr:rowOff>
    </xdr:to>
    <xdr:sp>
      <xdr:nvSpPr>
        <xdr:cNvPr id="33" name="Freeform 42"/>
        <xdr:cNvSpPr>
          <a:spLocks/>
        </xdr:cNvSpPr>
      </xdr:nvSpPr>
      <xdr:spPr>
        <a:xfrm>
          <a:off x="1085850" y="2914650"/>
          <a:ext cx="142875" cy="266700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17</xdr:row>
      <xdr:rowOff>0</xdr:rowOff>
    </xdr:from>
    <xdr:to>
      <xdr:col>7</xdr:col>
      <xdr:colOff>47625</xdr:colOff>
      <xdr:row>20</xdr:row>
      <xdr:rowOff>85725</xdr:rowOff>
    </xdr:to>
    <xdr:sp>
      <xdr:nvSpPr>
        <xdr:cNvPr id="34" name="Freeform 43"/>
        <xdr:cNvSpPr>
          <a:spLocks/>
        </xdr:cNvSpPr>
      </xdr:nvSpPr>
      <xdr:spPr>
        <a:xfrm flipH="1">
          <a:off x="1085850" y="2495550"/>
          <a:ext cx="152400" cy="466725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16</xdr:row>
      <xdr:rowOff>161925</xdr:rowOff>
    </xdr:from>
    <xdr:to>
      <xdr:col>10</xdr:col>
      <xdr:colOff>219075</xdr:colOff>
      <xdr:row>19</xdr:row>
      <xdr:rowOff>0</xdr:rowOff>
    </xdr:to>
    <xdr:sp>
      <xdr:nvSpPr>
        <xdr:cNvPr id="35" name="Line 44"/>
        <xdr:cNvSpPr>
          <a:spLocks/>
        </xdr:cNvSpPr>
      </xdr:nvSpPr>
      <xdr:spPr>
        <a:xfrm flipV="1">
          <a:off x="1638300" y="2495550"/>
          <a:ext cx="0" cy="323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21</xdr:row>
      <xdr:rowOff>28575</xdr:rowOff>
    </xdr:from>
    <xdr:to>
      <xdr:col>10</xdr:col>
      <xdr:colOff>219075</xdr:colOff>
      <xdr:row>21</xdr:row>
      <xdr:rowOff>85725</xdr:rowOff>
    </xdr:to>
    <xdr:sp>
      <xdr:nvSpPr>
        <xdr:cNvPr id="36" name="Line 45"/>
        <xdr:cNvSpPr>
          <a:spLocks/>
        </xdr:cNvSpPr>
      </xdr:nvSpPr>
      <xdr:spPr>
        <a:xfrm>
          <a:off x="1638300" y="3067050"/>
          <a:ext cx="0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4</xdr:row>
      <xdr:rowOff>0</xdr:rowOff>
    </xdr:from>
    <xdr:to>
      <xdr:col>10</xdr:col>
      <xdr:colOff>228600</xdr:colOff>
      <xdr:row>9</xdr:row>
      <xdr:rowOff>57150</xdr:rowOff>
    </xdr:to>
    <xdr:sp>
      <xdr:nvSpPr>
        <xdr:cNvPr id="37" name="Line 46"/>
        <xdr:cNvSpPr>
          <a:spLocks/>
        </xdr:cNvSpPr>
      </xdr:nvSpPr>
      <xdr:spPr>
        <a:xfrm flipV="1">
          <a:off x="1647825" y="628650"/>
          <a:ext cx="0" cy="838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13</xdr:row>
      <xdr:rowOff>57150</xdr:rowOff>
    </xdr:from>
    <xdr:to>
      <xdr:col>10</xdr:col>
      <xdr:colOff>219075</xdr:colOff>
      <xdr:row>16</xdr:row>
      <xdr:rowOff>76200</xdr:rowOff>
    </xdr:to>
    <xdr:sp>
      <xdr:nvSpPr>
        <xdr:cNvPr id="38" name="Line 47"/>
        <xdr:cNvSpPr>
          <a:spLocks/>
        </xdr:cNvSpPr>
      </xdr:nvSpPr>
      <xdr:spPr>
        <a:xfrm>
          <a:off x="1638300" y="2009775"/>
          <a:ext cx="0" cy="400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38100</xdr:colOff>
      <xdr:row>98</xdr:row>
      <xdr:rowOff>85725</xdr:rowOff>
    </xdr:from>
    <xdr:to>
      <xdr:col>23</xdr:col>
      <xdr:colOff>361950</xdr:colOff>
      <xdr:row>98</xdr:row>
      <xdr:rowOff>85725</xdr:rowOff>
    </xdr:to>
    <xdr:sp>
      <xdr:nvSpPr>
        <xdr:cNvPr id="39" name="Line 48"/>
        <xdr:cNvSpPr>
          <a:spLocks/>
        </xdr:cNvSpPr>
      </xdr:nvSpPr>
      <xdr:spPr>
        <a:xfrm flipH="1">
          <a:off x="3857625" y="14182725"/>
          <a:ext cx="6286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75</xdr:row>
      <xdr:rowOff>38100</xdr:rowOff>
    </xdr:from>
    <xdr:to>
      <xdr:col>7</xdr:col>
      <xdr:colOff>38100</xdr:colOff>
      <xdr:row>79</xdr:row>
      <xdr:rowOff>38100</xdr:rowOff>
    </xdr:to>
    <xdr:sp>
      <xdr:nvSpPr>
        <xdr:cNvPr id="1" name="Freeform 1"/>
        <xdr:cNvSpPr>
          <a:spLocks/>
        </xdr:cNvSpPr>
      </xdr:nvSpPr>
      <xdr:spPr>
        <a:xfrm>
          <a:off x="1085850" y="11811000"/>
          <a:ext cx="142875" cy="647700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58</xdr:row>
      <xdr:rowOff>209550</xdr:rowOff>
    </xdr:from>
    <xdr:to>
      <xdr:col>10</xdr:col>
      <xdr:colOff>228600</xdr:colOff>
      <xdr:row>65</xdr:row>
      <xdr:rowOff>133350</xdr:rowOff>
    </xdr:to>
    <xdr:sp>
      <xdr:nvSpPr>
        <xdr:cNvPr id="2" name="Line 4"/>
        <xdr:cNvSpPr>
          <a:spLocks/>
        </xdr:cNvSpPr>
      </xdr:nvSpPr>
      <xdr:spPr>
        <a:xfrm flipV="1">
          <a:off x="1647825" y="9334500"/>
          <a:ext cx="0" cy="1076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68</xdr:row>
      <xdr:rowOff>57150</xdr:rowOff>
    </xdr:from>
    <xdr:to>
      <xdr:col>10</xdr:col>
      <xdr:colOff>219075</xdr:colOff>
      <xdr:row>70</xdr:row>
      <xdr:rowOff>76200</xdr:rowOff>
    </xdr:to>
    <xdr:sp>
      <xdr:nvSpPr>
        <xdr:cNvPr id="3" name="Line 5"/>
        <xdr:cNvSpPr>
          <a:spLocks/>
        </xdr:cNvSpPr>
      </xdr:nvSpPr>
      <xdr:spPr>
        <a:xfrm>
          <a:off x="1638300" y="10715625"/>
          <a:ext cx="0" cy="3429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70</xdr:row>
      <xdr:rowOff>114300</xdr:rowOff>
    </xdr:from>
    <xdr:to>
      <xdr:col>7</xdr:col>
      <xdr:colOff>47625</xdr:colOff>
      <xdr:row>75</xdr:row>
      <xdr:rowOff>85725</xdr:rowOff>
    </xdr:to>
    <xdr:sp>
      <xdr:nvSpPr>
        <xdr:cNvPr id="4" name="Freeform 6"/>
        <xdr:cNvSpPr>
          <a:spLocks/>
        </xdr:cNvSpPr>
      </xdr:nvSpPr>
      <xdr:spPr>
        <a:xfrm flipH="1">
          <a:off x="1085850" y="11096625"/>
          <a:ext cx="152400" cy="762000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70</xdr:row>
      <xdr:rowOff>152400</xdr:rowOff>
    </xdr:from>
    <xdr:to>
      <xdr:col>10</xdr:col>
      <xdr:colOff>219075</xdr:colOff>
      <xdr:row>73</xdr:row>
      <xdr:rowOff>76200</xdr:rowOff>
    </xdr:to>
    <xdr:sp>
      <xdr:nvSpPr>
        <xdr:cNvPr id="5" name="Line 7"/>
        <xdr:cNvSpPr>
          <a:spLocks/>
        </xdr:cNvSpPr>
      </xdr:nvSpPr>
      <xdr:spPr>
        <a:xfrm flipH="1" flipV="1">
          <a:off x="1638300" y="11134725"/>
          <a:ext cx="0" cy="400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76</xdr:row>
      <xdr:rowOff>28575</xdr:rowOff>
    </xdr:from>
    <xdr:to>
      <xdr:col>10</xdr:col>
      <xdr:colOff>219075</xdr:colOff>
      <xdr:row>78</xdr:row>
      <xdr:rowOff>95250</xdr:rowOff>
    </xdr:to>
    <xdr:sp>
      <xdr:nvSpPr>
        <xdr:cNvPr id="6" name="Line 8"/>
        <xdr:cNvSpPr>
          <a:spLocks/>
        </xdr:cNvSpPr>
      </xdr:nvSpPr>
      <xdr:spPr>
        <a:xfrm>
          <a:off x="1638300" y="11963400"/>
          <a:ext cx="0" cy="390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55</xdr:row>
      <xdr:rowOff>76200</xdr:rowOff>
    </xdr:from>
    <xdr:to>
      <xdr:col>12</xdr:col>
      <xdr:colOff>228600</xdr:colOff>
      <xdr:row>55</xdr:row>
      <xdr:rowOff>85725</xdr:rowOff>
    </xdr:to>
    <xdr:sp>
      <xdr:nvSpPr>
        <xdr:cNvPr id="7" name="Line 9"/>
        <xdr:cNvSpPr>
          <a:spLocks/>
        </xdr:cNvSpPr>
      </xdr:nvSpPr>
      <xdr:spPr>
        <a:xfrm flipH="1">
          <a:off x="2038350" y="8724900"/>
          <a:ext cx="51435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92</xdr:row>
      <xdr:rowOff>76200</xdr:rowOff>
    </xdr:from>
    <xdr:to>
      <xdr:col>6</xdr:col>
      <xdr:colOff>9525</xdr:colOff>
      <xdr:row>92</xdr:row>
      <xdr:rowOff>85725</xdr:rowOff>
    </xdr:to>
    <xdr:sp>
      <xdr:nvSpPr>
        <xdr:cNvPr id="8" name="Oval 12"/>
        <xdr:cNvSpPr>
          <a:spLocks/>
        </xdr:cNvSpPr>
      </xdr:nvSpPr>
      <xdr:spPr>
        <a:xfrm>
          <a:off x="1133475" y="14478000"/>
          <a:ext cx="9525" cy="952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92</xdr:row>
      <xdr:rowOff>85725</xdr:rowOff>
    </xdr:from>
    <xdr:to>
      <xdr:col>4</xdr:col>
      <xdr:colOff>76200</xdr:colOff>
      <xdr:row>92</xdr:row>
      <xdr:rowOff>95250</xdr:rowOff>
    </xdr:to>
    <xdr:sp>
      <xdr:nvSpPr>
        <xdr:cNvPr id="9" name="Line 13"/>
        <xdr:cNvSpPr>
          <a:spLocks/>
        </xdr:cNvSpPr>
      </xdr:nvSpPr>
      <xdr:spPr>
        <a:xfrm flipH="1" flipV="1">
          <a:off x="485775" y="14487525"/>
          <a:ext cx="41910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94</xdr:row>
      <xdr:rowOff>9525</xdr:rowOff>
    </xdr:from>
    <xdr:to>
      <xdr:col>10</xdr:col>
      <xdr:colOff>514350</xdr:colOff>
      <xdr:row>94</xdr:row>
      <xdr:rowOff>9525</xdr:rowOff>
    </xdr:to>
    <xdr:sp>
      <xdr:nvSpPr>
        <xdr:cNvPr id="10" name="Line 14"/>
        <xdr:cNvSpPr>
          <a:spLocks/>
        </xdr:cNvSpPr>
      </xdr:nvSpPr>
      <xdr:spPr>
        <a:xfrm flipH="1">
          <a:off x="1428750" y="1472565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92</xdr:row>
      <xdr:rowOff>76200</xdr:rowOff>
    </xdr:from>
    <xdr:to>
      <xdr:col>8</xdr:col>
      <xdr:colOff>9525</xdr:colOff>
      <xdr:row>92</xdr:row>
      <xdr:rowOff>85725</xdr:rowOff>
    </xdr:to>
    <xdr:sp>
      <xdr:nvSpPr>
        <xdr:cNvPr id="11" name="Oval 15"/>
        <xdr:cNvSpPr>
          <a:spLocks/>
        </xdr:cNvSpPr>
      </xdr:nvSpPr>
      <xdr:spPr>
        <a:xfrm>
          <a:off x="1304925" y="14478000"/>
          <a:ext cx="9525" cy="9525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92</xdr:row>
      <xdr:rowOff>66675</xdr:rowOff>
    </xdr:from>
    <xdr:to>
      <xdr:col>11</xdr:col>
      <xdr:colOff>276225</xdr:colOff>
      <xdr:row>92</xdr:row>
      <xdr:rowOff>85725</xdr:rowOff>
    </xdr:to>
    <xdr:sp>
      <xdr:nvSpPr>
        <xdr:cNvPr id="12" name="Line 16"/>
        <xdr:cNvSpPr>
          <a:spLocks/>
        </xdr:cNvSpPr>
      </xdr:nvSpPr>
      <xdr:spPr>
        <a:xfrm flipH="1">
          <a:off x="1447800" y="14468475"/>
          <a:ext cx="819150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333375</xdr:colOff>
      <xdr:row>89</xdr:row>
      <xdr:rowOff>9525</xdr:rowOff>
    </xdr:from>
    <xdr:to>
      <xdr:col>10</xdr:col>
      <xdr:colOff>342900</xdr:colOff>
      <xdr:row>90</xdr:row>
      <xdr:rowOff>85725</xdr:rowOff>
    </xdr:to>
    <xdr:sp>
      <xdr:nvSpPr>
        <xdr:cNvPr id="13" name="Line 17"/>
        <xdr:cNvSpPr>
          <a:spLocks/>
        </xdr:cNvSpPr>
      </xdr:nvSpPr>
      <xdr:spPr>
        <a:xfrm flipH="1" flipV="1">
          <a:off x="1752600" y="13935075"/>
          <a:ext cx="9525" cy="2286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92</xdr:row>
      <xdr:rowOff>104775</xdr:rowOff>
    </xdr:from>
    <xdr:to>
      <xdr:col>10</xdr:col>
      <xdr:colOff>390525</xdr:colOff>
      <xdr:row>93</xdr:row>
      <xdr:rowOff>133350</xdr:rowOff>
    </xdr:to>
    <xdr:sp>
      <xdr:nvSpPr>
        <xdr:cNvPr id="14" name="Line 18"/>
        <xdr:cNvSpPr>
          <a:spLocks/>
        </xdr:cNvSpPr>
      </xdr:nvSpPr>
      <xdr:spPr>
        <a:xfrm>
          <a:off x="1800225" y="14506575"/>
          <a:ext cx="9525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85</xdr:row>
      <xdr:rowOff>28575</xdr:rowOff>
    </xdr:from>
    <xdr:to>
      <xdr:col>10</xdr:col>
      <xdr:colOff>323850</xdr:colOff>
      <xdr:row>89</xdr:row>
      <xdr:rowOff>0</xdr:rowOff>
    </xdr:to>
    <xdr:sp>
      <xdr:nvSpPr>
        <xdr:cNvPr id="15" name="Line 19"/>
        <xdr:cNvSpPr>
          <a:spLocks/>
        </xdr:cNvSpPr>
      </xdr:nvSpPr>
      <xdr:spPr>
        <a:xfrm>
          <a:off x="1733550" y="13315950"/>
          <a:ext cx="9525" cy="6096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79</xdr:row>
      <xdr:rowOff>9525</xdr:rowOff>
    </xdr:from>
    <xdr:to>
      <xdr:col>10</xdr:col>
      <xdr:colOff>285750</xdr:colOff>
      <xdr:row>83</xdr:row>
      <xdr:rowOff>104775</xdr:rowOff>
    </xdr:to>
    <xdr:sp>
      <xdr:nvSpPr>
        <xdr:cNvPr id="16" name="Line 20"/>
        <xdr:cNvSpPr>
          <a:spLocks/>
        </xdr:cNvSpPr>
      </xdr:nvSpPr>
      <xdr:spPr>
        <a:xfrm flipH="1" flipV="1">
          <a:off x="1695450" y="12430125"/>
          <a:ext cx="9525" cy="638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92</xdr:row>
      <xdr:rowOff>85725</xdr:rowOff>
    </xdr:from>
    <xdr:to>
      <xdr:col>7</xdr:col>
      <xdr:colOff>57150</xdr:colOff>
      <xdr:row>92</xdr:row>
      <xdr:rowOff>85725</xdr:rowOff>
    </xdr:to>
    <xdr:sp>
      <xdr:nvSpPr>
        <xdr:cNvPr id="17" name="Line 21"/>
        <xdr:cNvSpPr>
          <a:spLocks/>
        </xdr:cNvSpPr>
      </xdr:nvSpPr>
      <xdr:spPr>
        <a:xfrm>
          <a:off x="1057275" y="14487525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92</xdr:row>
      <xdr:rowOff>85725</xdr:rowOff>
    </xdr:from>
    <xdr:to>
      <xdr:col>5</xdr:col>
      <xdr:colOff>95250</xdr:colOff>
      <xdr:row>92</xdr:row>
      <xdr:rowOff>85725</xdr:rowOff>
    </xdr:to>
    <xdr:sp>
      <xdr:nvSpPr>
        <xdr:cNvPr id="18" name="Line 22"/>
        <xdr:cNvSpPr>
          <a:spLocks/>
        </xdr:cNvSpPr>
      </xdr:nvSpPr>
      <xdr:spPr>
        <a:xfrm>
          <a:off x="1047750" y="14487525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56</xdr:row>
      <xdr:rowOff>38100</xdr:rowOff>
    </xdr:from>
    <xdr:to>
      <xdr:col>7</xdr:col>
      <xdr:colOff>38100</xdr:colOff>
      <xdr:row>58</xdr:row>
      <xdr:rowOff>171450</xdr:rowOff>
    </xdr:to>
    <xdr:sp>
      <xdr:nvSpPr>
        <xdr:cNvPr id="19" name="Freeform 29"/>
        <xdr:cNvSpPr>
          <a:spLocks/>
        </xdr:cNvSpPr>
      </xdr:nvSpPr>
      <xdr:spPr>
        <a:xfrm>
          <a:off x="1085850" y="8848725"/>
          <a:ext cx="142875" cy="447675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53</xdr:row>
      <xdr:rowOff>161925</xdr:rowOff>
    </xdr:from>
    <xdr:to>
      <xdr:col>7</xdr:col>
      <xdr:colOff>47625</xdr:colOff>
      <xdr:row>56</xdr:row>
      <xdr:rowOff>76200</xdr:rowOff>
    </xdr:to>
    <xdr:sp>
      <xdr:nvSpPr>
        <xdr:cNvPr id="20" name="Freeform 30"/>
        <xdr:cNvSpPr>
          <a:spLocks/>
        </xdr:cNvSpPr>
      </xdr:nvSpPr>
      <xdr:spPr>
        <a:xfrm flipH="1">
          <a:off x="1085850" y="8486775"/>
          <a:ext cx="152400" cy="400050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53</xdr:row>
      <xdr:rowOff>152400</xdr:rowOff>
    </xdr:from>
    <xdr:to>
      <xdr:col>10</xdr:col>
      <xdr:colOff>219075</xdr:colOff>
      <xdr:row>55</xdr:row>
      <xdr:rowOff>123825</xdr:rowOff>
    </xdr:to>
    <xdr:sp>
      <xdr:nvSpPr>
        <xdr:cNvPr id="21" name="Line 31"/>
        <xdr:cNvSpPr>
          <a:spLocks/>
        </xdr:cNvSpPr>
      </xdr:nvSpPr>
      <xdr:spPr>
        <a:xfrm flipV="1">
          <a:off x="1638300" y="8477250"/>
          <a:ext cx="0" cy="295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57</xdr:row>
      <xdr:rowOff>123825</xdr:rowOff>
    </xdr:from>
    <xdr:to>
      <xdr:col>10</xdr:col>
      <xdr:colOff>219075</xdr:colOff>
      <xdr:row>59</xdr:row>
      <xdr:rowOff>9525</xdr:rowOff>
    </xdr:to>
    <xdr:sp>
      <xdr:nvSpPr>
        <xdr:cNvPr id="22" name="Line 32"/>
        <xdr:cNvSpPr>
          <a:spLocks/>
        </xdr:cNvSpPr>
      </xdr:nvSpPr>
      <xdr:spPr>
        <a:xfrm>
          <a:off x="1638300" y="9096375"/>
          <a:ext cx="0" cy="2476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42</xdr:row>
      <xdr:rowOff>0</xdr:rowOff>
    </xdr:from>
    <xdr:to>
      <xdr:col>10</xdr:col>
      <xdr:colOff>228600</xdr:colOff>
      <xdr:row>47</xdr:row>
      <xdr:rowOff>47625</xdr:rowOff>
    </xdr:to>
    <xdr:sp>
      <xdr:nvSpPr>
        <xdr:cNvPr id="23" name="Line 33"/>
        <xdr:cNvSpPr>
          <a:spLocks/>
        </xdr:cNvSpPr>
      </xdr:nvSpPr>
      <xdr:spPr>
        <a:xfrm flipV="1">
          <a:off x="1647825" y="6572250"/>
          <a:ext cx="0" cy="838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51</xdr:row>
      <xdr:rowOff>133350</xdr:rowOff>
    </xdr:from>
    <xdr:to>
      <xdr:col>10</xdr:col>
      <xdr:colOff>238125</xdr:colOff>
      <xdr:row>53</xdr:row>
      <xdr:rowOff>152400</xdr:rowOff>
    </xdr:to>
    <xdr:sp>
      <xdr:nvSpPr>
        <xdr:cNvPr id="24" name="Line 34"/>
        <xdr:cNvSpPr>
          <a:spLocks/>
        </xdr:cNvSpPr>
      </xdr:nvSpPr>
      <xdr:spPr>
        <a:xfrm>
          <a:off x="1657350" y="8134350"/>
          <a:ext cx="0" cy="3429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39</xdr:row>
      <xdr:rowOff>38100</xdr:rowOff>
    </xdr:from>
    <xdr:to>
      <xdr:col>7</xdr:col>
      <xdr:colOff>38100</xdr:colOff>
      <xdr:row>40</xdr:row>
      <xdr:rowOff>85725</xdr:rowOff>
    </xdr:to>
    <xdr:sp>
      <xdr:nvSpPr>
        <xdr:cNvPr id="25" name="Freeform 36"/>
        <xdr:cNvSpPr>
          <a:spLocks/>
        </xdr:cNvSpPr>
      </xdr:nvSpPr>
      <xdr:spPr>
        <a:xfrm>
          <a:off x="1085850" y="6124575"/>
          <a:ext cx="142875" cy="209550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36</xdr:row>
      <xdr:rowOff>0</xdr:rowOff>
    </xdr:from>
    <xdr:to>
      <xdr:col>7</xdr:col>
      <xdr:colOff>47625</xdr:colOff>
      <xdr:row>38</xdr:row>
      <xdr:rowOff>28575</xdr:rowOff>
    </xdr:to>
    <xdr:sp>
      <xdr:nvSpPr>
        <xdr:cNvPr id="26" name="Freeform 37"/>
        <xdr:cNvSpPr>
          <a:spLocks/>
        </xdr:cNvSpPr>
      </xdr:nvSpPr>
      <xdr:spPr>
        <a:xfrm flipH="1">
          <a:off x="1085850" y="5600700"/>
          <a:ext cx="152400" cy="352425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35</xdr:row>
      <xdr:rowOff>161925</xdr:rowOff>
    </xdr:from>
    <xdr:to>
      <xdr:col>10</xdr:col>
      <xdr:colOff>219075</xdr:colOff>
      <xdr:row>37</xdr:row>
      <xdr:rowOff>95250</xdr:rowOff>
    </xdr:to>
    <xdr:sp>
      <xdr:nvSpPr>
        <xdr:cNvPr id="27" name="Line 38"/>
        <xdr:cNvSpPr>
          <a:spLocks/>
        </xdr:cNvSpPr>
      </xdr:nvSpPr>
      <xdr:spPr>
        <a:xfrm flipV="1">
          <a:off x="1638300" y="5600700"/>
          <a:ext cx="0" cy="257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40</xdr:row>
      <xdr:rowOff>28575</xdr:rowOff>
    </xdr:from>
    <xdr:to>
      <xdr:col>10</xdr:col>
      <xdr:colOff>219075</xdr:colOff>
      <xdr:row>40</xdr:row>
      <xdr:rowOff>47625</xdr:rowOff>
    </xdr:to>
    <xdr:sp>
      <xdr:nvSpPr>
        <xdr:cNvPr id="28" name="Line 39"/>
        <xdr:cNvSpPr>
          <a:spLocks/>
        </xdr:cNvSpPr>
      </xdr:nvSpPr>
      <xdr:spPr>
        <a:xfrm>
          <a:off x="1638300" y="6276975"/>
          <a:ext cx="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23</xdr:row>
      <xdr:rowOff>133350</xdr:rowOff>
    </xdr:from>
    <xdr:to>
      <xdr:col>10</xdr:col>
      <xdr:colOff>228600</xdr:colOff>
      <xdr:row>30</xdr:row>
      <xdr:rowOff>85725</xdr:rowOff>
    </xdr:to>
    <xdr:sp>
      <xdr:nvSpPr>
        <xdr:cNvPr id="29" name="Line 40"/>
        <xdr:cNvSpPr>
          <a:spLocks/>
        </xdr:cNvSpPr>
      </xdr:nvSpPr>
      <xdr:spPr>
        <a:xfrm flipV="1">
          <a:off x="1647825" y="3657600"/>
          <a:ext cx="0" cy="1057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32</xdr:row>
      <xdr:rowOff>57150</xdr:rowOff>
    </xdr:from>
    <xdr:to>
      <xdr:col>10</xdr:col>
      <xdr:colOff>219075</xdr:colOff>
      <xdr:row>35</xdr:row>
      <xdr:rowOff>114300</xdr:rowOff>
    </xdr:to>
    <xdr:sp>
      <xdr:nvSpPr>
        <xdr:cNvPr id="30" name="Line 41"/>
        <xdr:cNvSpPr>
          <a:spLocks/>
        </xdr:cNvSpPr>
      </xdr:nvSpPr>
      <xdr:spPr>
        <a:xfrm>
          <a:off x="1638300" y="5010150"/>
          <a:ext cx="0" cy="542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21</xdr:row>
      <xdr:rowOff>38100</xdr:rowOff>
    </xdr:from>
    <xdr:to>
      <xdr:col>7</xdr:col>
      <xdr:colOff>38100</xdr:colOff>
      <xdr:row>23</xdr:row>
      <xdr:rowOff>66675</xdr:rowOff>
    </xdr:to>
    <xdr:sp>
      <xdr:nvSpPr>
        <xdr:cNvPr id="31" name="Freeform 42"/>
        <xdr:cNvSpPr>
          <a:spLocks/>
        </xdr:cNvSpPr>
      </xdr:nvSpPr>
      <xdr:spPr>
        <a:xfrm>
          <a:off x="1085850" y="3238500"/>
          <a:ext cx="142875" cy="352425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18</xdr:row>
      <xdr:rowOff>0</xdr:rowOff>
    </xdr:from>
    <xdr:to>
      <xdr:col>7</xdr:col>
      <xdr:colOff>47625</xdr:colOff>
      <xdr:row>21</xdr:row>
      <xdr:rowOff>85725</xdr:rowOff>
    </xdr:to>
    <xdr:sp>
      <xdr:nvSpPr>
        <xdr:cNvPr id="32" name="Freeform 43"/>
        <xdr:cNvSpPr>
          <a:spLocks/>
        </xdr:cNvSpPr>
      </xdr:nvSpPr>
      <xdr:spPr>
        <a:xfrm flipH="1">
          <a:off x="1085850" y="2828925"/>
          <a:ext cx="152400" cy="457200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17</xdr:row>
      <xdr:rowOff>161925</xdr:rowOff>
    </xdr:from>
    <xdr:to>
      <xdr:col>10</xdr:col>
      <xdr:colOff>219075</xdr:colOff>
      <xdr:row>20</xdr:row>
      <xdr:rowOff>0</xdr:rowOff>
    </xdr:to>
    <xdr:sp>
      <xdr:nvSpPr>
        <xdr:cNvPr id="33" name="Line 44"/>
        <xdr:cNvSpPr>
          <a:spLocks/>
        </xdr:cNvSpPr>
      </xdr:nvSpPr>
      <xdr:spPr>
        <a:xfrm flipV="1">
          <a:off x="1638300" y="2828925"/>
          <a:ext cx="0" cy="3143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22</xdr:row>
      <xdr:rowOff>28575</xdr:rowOff>
    </xdr:from>
    <xdr:to>
      <xdr:col>10</xdr:col>
      <xdr:colOff>219075</xdr:colOff>
      <xdr:row>23</xdr:row>
      <xdr:rowOff>76200</xdr:rowOff>
    </xdr:to>
    <xdr:sp>
      <xdr:nvSpPr>
        <xdr:cNvPr id="34" name="Line 45"/>
        <xdr:cNvSpPr>
          <a:spLocks/>
        </xdr:cNvSpPr>
      </xdr:nvSpPr>
      <xdr:spPr>
        <a:xfrm>
          <a:off x="1638300" y="3390900"/>
          <a:ext cx="0" cy="209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5</xdr:row>
      <xdr:rowOff>0</xdr:rowOff>
    </xdr:from>
    <xdr:to>
      <xdr:col>10</xdr:col>
      <xdr:colOff>228600</xdr:colOff>
      <xdr:row>12</xdr:row>
      <xdr:rowOff>0</xdr:rowOff>
    </xdr:to>
    <xdr:sp>
      <xdr:nvSpPr>
        <xdr:cNvPr id="35" name="Line 46"/>
        <xdr:cNvSpPr>
          <a:spLocks/>
        </xdr:cNvSpPr>
      </xdr:nvSpPr>
      <xdr:spPr>
        <a:xfrm flipV="1">
          <a:off x="1647825" y="866775"/>
          <a:ext cx="0" cy="10953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14</xdr:row>
      <xdr:rowOff>57150</xdr:rowOff>
    </xdr:from>
    <xdr:to>
      <xdr:col>10</xdr:col>
      <xdr:colOff>219075</xdr:colOff>
      <xdr:row>17</xdr:row>
      <xdr:rowOff>76200</xdr:rowOff>
    </xdr:to>
    <xdr:sp>
      <xdr:nvSpPr>
        <xdr:cNvPr id="36" name="Line 47"/>
        <xdr:cNvSpPr>
          <a:spLocks/>
        </xdr:cNvSpPr>
      </xdr:nvSpPr>
      <xdr:spPr>
        <a:xfrm>
          <a:off x="1638300" y="2238375"/>
          <a:ext cx="0" cy="504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72</xdr:row>
      <xdr:rowOff>85725</xdr:rowOff>
    </xdr:from>
    <xdr:to>
      <xdr:col>11</xdr:col>
      <xdr:colOff>304800</xdr:colOff>
      <xdr:row>72</xdr:row>
      <xdr:rowOff>85725</xdr:rowOff>
    </xdr:to>
    <xdr:sp>
      <xdr:nvSpPr>
        <xdr:cNvPr id="37" name="Line 9"/>
        <xdr:cNvSpPr>
          <a:spLocks/>
        </xdr:cNvSpPr>
      </xdr:nvSpPr>
      <xdr:spPr>
        <a:xfrm flipH="1">
          <a:off x="1343025" y="11382375"/>
          <a:ext cx="952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123825</xdr:colOff>
      <xdr:row>67</xdr:row>
      <xdr:rowOff>66675</xdr:rowOff>
    </xdr:from>
    <xdr:to>
      <xdr:col>15</xdr:col>
      <xdr:colOff>371475</xdr:colOff>
      <xdr:row>67</xdr:row>
      <xdr:rowOff>66675</xdr:rowOff>
    </xdr:to>
    <xdr:sp>
      <xdr:nvSpPr>
        <xdr:cNvPr id="38" name="Line 9"/>
        <xdr:cNvSpPr>
          <a:spLocks/>
        </xdr:cNvSpPr>
      </xdr:nvSpPr>
      <xdr:spPr>
        <a:xfrm>
          <a:off x="2752725" y="10563225"/>
          <a:ext cx="685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93</xdr:row>
      <xdr:rowOff>76200</xdr:rowOff>
    </xdr:from>
    <xdr:to>
      <xdr:col>7</xdr:col>
      <xdr:colOff>114300</xdr:colOff>
      <xdr:row>93</xdr:row>
      <xdr:rowOff>142875</xdr:rowOff>
    </xdr:to>
    <xdr:sp>
      <xdr:nvSpPr>
        <xdr:cNvPr id="39" name="Rectangle 10"/>
        <xdr:cNvSpPr>
          <a:spLocks/>
        </xdr:cNvSpPr>
      </xdr:nvSpPr>
      <xdr:spPr>
        <a:xfrm>
          <a:off x="1190625" y="14639925"/>
          <a:ext cx="114300" cy="57150"/>
        </a:xfrm>
        <a:prstGeom prst="rect">
          <a:avLst/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88</xdr:row>
      <xdr:rowOff>9525</xdr:rowOff>
    </xdr:from>
    <xdr:to>
      <xdr:col>10</xdr:col>
      <xdr:colOff>161925</xdr:colOff>
      <xdr:row>88</xdr:row>
      <xdr:rowOff>123825</xdr:rowOff>
    </xdr:to>
    <xdr:sp>
      <xdr:nvSpPr>
        <xdr:cNvPr id="40" name="Line 19"/>
        <xdr:cNvSpPr>
          <a:spLocks/>
        </xdr:cNvSpPr>
      </xdr:nvSpPr>
      <xdr:spPr>
        <a:xfrm flipH="1">
          <a:off x="1581150" y="13782675"/>
          <a:ext cx="0" cy="123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81</xdr:row>
      <xdr:rowOff>38100</xdr:rowOff>
    </xdr:from>
    <xdr:to>
      <xdr:col>7</xdr:col>
      <xdr:colOff>38100</xdr:colOff>
      <xdr:row>83</xdr:row>
      <xdr:rowOff>47625</xdr:rowOff>
    </xdr:to>
    <xdr:sp>
      <xdr:nvSpPr>
        <xdr:cNvPr id="1" name="Freeform 50"/>
        <xdr:cNvSpPr>
          <a:spLocks/>
        </xdr:cNvSpPr>
      </xdr:nvSpPr>
      <xdr:spPr>
        <a:xfrm>
          <a:off x="1085850" y="11363325"/>
          <a:ext cx="142875" cy="333375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69</xdr:row>
      <xdr:rowOff>19050</xdr:rowOff>
    </xdr:from>
    <xdr:to>
      <xdr:col>22</xdr:col>
      <xdr:colOff>114300</xdr:colOff>
      <xdr:row>69</xdr:row>
      <xdr:rowOff>85725</xdr:rowOff>
    </xdr:to>
    <xdr:sp>
      <xdr:nvSpPr>
        <xdr:cNvPr id="2" name="Line 71"/>
        <xdr:cNvSpPr>
          <a:spLocks/>
        </xdr:cNvSpPr>
      </xdr:nvSpPr>
      <xdr:spPr>
        <a:xfrm>
          <a:off x="3390900" y="9820275"/>
          <a:ext cx="409575" cy="666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63</xdr:row>
      <xdr:rowOff>123825</xdr:rowOff>
    </xdr:from>
    <xdr:to>
      <xdr:col>10</xdr:col>
      <xdr:colOff>228600</xdr:colOff>
      <xdr:row>70</xdr:row>
      <xdr:rowOff>76200</xdr:rowOff>
    </xdr:to>
    <xdr:sp>
      <xdr:nvSpPr>
        <xdr:cNvPr id="3" name="Line 73"/>
        <xdr:cNvSpPr>
          <a:spLocks/>
        </xdr:cNvSpPr>
      </xdr:nvSpPr>
      <xdr:spPr>
        <a:xfrm flipV="1">
          <a:off x="1647825" y="8982075"/>
          <a:ext cx="0" cy="1057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73</xdr:row>
      <xdr:rowOff>57150</xdr:rowOff>
    </xdr:from>
    <xdr:to>
      <xdr:col>10</xdr:col>
      <xdr:colOff>219075</xdr:colOff>
      <xdr:row>75</xdr:row>
      <xdr:rowOff>66675</xdr:rowOff>
    </xdr:to>
    <xdr:sp>
      <xdr:nvSpPr>
        <xdr:cNvPr id="4" name="Line 74"/>
        <xdr:cNvSpPr>
          <a:spLocks/>
        </xdr:cNvSpPr>
      </xdr:nvSpPr>
      <xdr:spPr>
        <a:xfrm>
          <a:off x="1638300" y="10401300"/>
          <a:ext cx="0" cy="2286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76</xdr:row>
      <xdr:rowOff>114300</xdr:rowOff>
    </xdr:from>
    <xdr:to>
      <xdr:col>7</xdr:col>
      <xdr:colOff>47625</xdr:colOff>
      <xdr:row>79</xdr:row>
      <xdr:rowOff>85725</xdr:rowOff>
    </xdr:to>
    <xdr:sp>
      <xdr:nvSpPr>
        <xdr:cNvPr id="5" name="Freeform 76"/>
        <xdr:cNvSpPr>
          <a:spLocks/>
        </xdr:cNvSpPr>
      </xdr:nvSpPr>
      <xdr:spPr>
        <a:xfrm flipH="1">
          <a:off x="1085850" y="10839450"/>
          <a:ext cx="152400" cy="352425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77</xdr:row>
      <xdr:rowOff>47625</xdr:rowOff>
    </xdr:from>
    <xdr:to>
      <xdr:col>10</xdr:col>
      <xdr:colOff>219075</xdr:colOff>
      <xdr:row>79</xdr:row>
      <xdr:rowOff>85725</xdr:rowOff>
    </xdr:to>
    <xdr:sp>
      <xdr:nvSpPr>
        <xdr:cNvPr id="6" name="Line 78"/>
        <xdr:cNvSpPr>
          <a:spLocks/>
        </xdr:cNvSpPr>
      </xdr:nvSpPr>
      <xdr:spPr>
        <a:xfrm flipV="1">
          <a:off x="1638300" y="10934700"/>
          <a:ext cx="0" cy="257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82</xdr:row>
      <xdr:rowOff>28575</xdr:rowOff>
    </xdr:from>
    <xdr:to>
      <xdr:col>10</xdr:col>
      <xdr:colOff>219075</xdr:colOff>
      <xdr:row>82</xdr:row>
      <xdr:rowOff>85725</xdr:rowOff>
    </xdr:to>
    <xdr:sp>
      <xdr:nvSpPr>
        <xdr:cNvPr id="7" name="Line 79"/>
        <xdr:cNvSpPr>
          <a:spLocks/>
        </xdr:cNvSpPr>
      </xdr:nvSpPr>
      <xdr:spPr>
        <a:xfrm>
          <a:off x="1638300" y="11515725"/>
          <a:ext cx="0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81</xdr:row>
      <xdr:rowOff>57150</xdr:rowOff>
    </xdr:from>
    <xdr:to>
      <xdr:col>16</xdr:col>
      <xdr:colOff>114300</xdr:colOff>
      <xdr:row>81</xdr:row>
      <xdr:rowOff>57150</xdr:rowOff>
    </xdr:to>
    <xdr:sp>
      <xdr:nvSpPr>
        <xdr:cNvPr id="8" name="Line 80"/>
        <xdr:cNvSpPr>
          <a:spLocks/>
        </xdr:cNvSpPr>
      </xdr:nvSpPr>
      <xdr:spPr>
        <a:xfrm flipH="1">
          <a:off x="2085975" y="11382375"/>
          <a:ext cx="8001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99</xdr:row>
      <xdr:rowOff>123825</xdr:rowOff>
    </xdr:from>
    <xdr:to>
      <xdr:col>7</xdr:col>
      <xdr:colOff>57150</xdr:colOff>
      <xdr:row>100</xdr:row>
      <xdr:rowOff>57150</xdr:rowOff>
    </xdr:to>
    <xdr:sp>
      <xdr:nvSpPr>
        <xdr:cNvPr id="9" name="Rectangle 81"/>
        <xdr:cNvSpPr>
          <a:spLocks/>
        </xdr:cNvSpPr>
      </xdr:nvSpPr>
      <xdr:spPr>
        <a:xfrm>
          <a:off x="1095375" y="14106525"/>
          <a:ext cx="152400" cy="85725"/>
        </a:xfrm>
        <a:prstGeom prst="rect">
          <a:avLst/>
        </a:prstGeom>
        <a:solidFill>
          <a:srgbClr val="0000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99</xdr:row>
      <xdr:rowOff>0</xdr:rowOff>
    </xdr:from>
    <xdr:to>
      <xdr:col>4</xdr:col>
      <xdr:colOff>114300</xdr:colOff>
      <xdr:row>101</xdr:row>
      <xdr:rowOff>19050</xdr:rowOff>
    </xdr:to>
    <xdr:sp>
      <xdr:nvSpPr>
        <xdr:cNvPr id="10" name="Line 84"/>
        <xdr:cNvSpPr>
          <a:spLocks/>
        </xdr:cNvSpPr>
      </xdr:nvSpPr>
      <xdr:spPr>
        <a:xfrm flipH="1">
          <a:off x="600075" y="13982700"/>
          <a:ext cx="342900" cy="3333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99</xdr:row>
      <xdr:rowOff>47625</xdr:rowOff>
    </xdr:from>
    <xdr:to>
      <xdr:col>5</xdr:col>
      <xdr:colOff>95250</xdr:colOff>
      <xdr:row>99</xdr:row>
      <xdr:rowOff>142875</xdr:rowOff>
    </xdr:to>
    <xdr:sp>
      <xdr:nvSpPr>
        <xdr:cNvPr id="11" name="Line 85"/>
        <xdr:cNvSpPr>
          <a:spLocks/>
        </xdr:cNvSpPr>
      </xdr:nvSpPr>
      <xdr:spPr>
        <a:xfrm flipH="1">
          <a:off x="685800" y="14030325"/>
          <a:ext cx="390525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94</xdr:row>
      <xdr:rowOff>114300</xdr:rowOff>
    </xdr:from>
    <xdr:to>
      <xdr:col>13</xdr:col>
      <xdr:colOff>28575</xdr:colOff>
      <xdr:row>95</xdr:row>
      <xdr:rowOff>142875</xdr:rowOff>
    </xdr:to>
    <xdr:sp>
      <xdr:nvSpPr>
        <xdr:cNvPr id="12" name="Line 90"/>
        <xdr:cNvSpPr>
          <a:spLocks/>
        </xdr:cNvSpPr>
      </xdr:nvSpPr>
      <xdr:spPr>
        <a:xfrm flipH="1">
          <a:off x="1409700" y="13325475"/>
          <a:ext cx="933450" cy="1809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95</xdr:row>
      <xdr:rowOff>28575</xdr:rowOff>
    </xdr:from>
    <xdr:to>
      <xdr:col>10</xdr:col>
      <xdr:colOff>219075</xdr:colOff>
      <xdr:row>95</xdr:row>
      <xdr:rowOff>47625</xdr:rowOff>
    </xdr:to>
    <xdr:sp>
      <xdr:nvSpPr>
        <xdr:cNvPr id="13" name="Line 91"/>
        <xdr:cNvSpPr>
          <a:spLocks/>
        </xdr:cNvSpPr>
      </xdr:nvSpPr>
      <xdr:spPr>
        <a:xfrm flipV="1">
          <a:off x="1638300" y="13392150"/>
          <a:ext cx="0" cy="19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98</xdr:row>
      <xdr:rowOff>38100</xdr:rowOff>
    </xdr:from>
    <xdr:to>
      <xdr:col>10</xdr:col>
      <xdr:colOff>209550</xdr:colOff>
      <xdr:row>98</xdr:row>
      <xdr:rowOff>38100</xdr:rowOff>
    </xdr:to>
    <xdr:sp>
      <xdr:nvSpPr>
        <xdr:cNvPr id="14" name="Line 92"/>
        <xdr:cNvSpPr>
          <a:spLocks/>
        </xdr:cNvSpPr>
      </xdr:nvSpPr>
      <xdr:spPr>
        <a:xfrm>
          <a:off x="1628775" y="13868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91</xdr:row>
      <xdr:rowOff>9525</xdr:rowOff>
    </xdr:from>
    <xdr:to>
      <xdr:col>10</xdr:col>
      <xdr:colOff>209550</xdr:colOff>
      <xdr:row>93</xdr:row>
      <xdr:rowOff>38100</xdr:rowOff>
    </xdr:to>
    <xdr:sp>
      <xdr:nvSpPr>
        <xdr:cNvPr id="15" name="Line 93"/>
        <xdr:cNvSpPr>
          <a:spLocks/>
        </xdr:cNvSpPr>
      </xdr:nvSpPr>
      <xdr:spPr>
        <a:xfrm>
          <a:off x="1628775" y="12734925"/>
          <a:ext cx="0" cy="3524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85</xdr:row>
      <xdr:rowOff>38100</xdr:rowOff>
    </xdr:from>
    <xdr:to>
      <xdr:col>10</xdr:col>
      <xdr:colOff>219075</xdr:colOff>
      <xdr:row>89</xdr:row>
      <xdr:rowOff>95250</xdr:rowOff>
    </xdr:to>
    <xdr:sp>
      <xdr:nvSpPr>
        <xdr:cNvPr id="16" name="Line 94"/>
        <xdr:cNvSpPr>
          <a:spLocks/>
        </xdr:cNvSpPr>
      </xdr:nvSpPr>
      <xdr:spPr>
        <a:xfrm flipV="1">
          <a:off x="1638300" y="11906250"/>
          <a:ext cx="0" cy="590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98</xdr:row>
      <xdr:rowOff>95250</xdr:rowOff>
    </xdr:from>
    <xdr:to>
      <xdr:col>7</xdr:col>
      <xdr:colOff>57150</xdr:colOff>
      <xdr:row>99</xdr:row>
      <xdr:rowOff>57150</xdr:rowOff>
    </xdr:to>
    <xdr:sp>
      <xdr:nvSpPr>
        <xdr:cNvPr id="17" name="Line 96"/>
        <xdr:cNvSpPr>
          <a:spLocks/>
        </xdr:cNvSpPr>
      </xdr:nvSpPr>
      <xdr:spPr>
        <a:xfrm flipV="1">
          <a:off x="1057275" y="13925550"/>
          <a:ext cx="190500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98</xdr:row>
      <xdr:rowOff>76200</xdr:rowOff>
    </xdr:from>
    <xdr:to>
      <xdr:col>5</xdr:col>
      <xdr:colOff>95250</xdr:colOff>
      <xdr:row>98</xdr:row>
      <xdr:rowOff>152400</xdr:rowOff>
    </xdr:to>
    <xdr:sp>
      <xdr:nvSpPr>
        <xdr:cNvPr id="18" name="Line 97"/>
        <xdr:cNvSpPr>
          <a:spLocks/>
        </xdr:cNvSpPr>
      </xdr:nvSpPr>
      <xdr:spPr>
        <a:xfrm flipV="1">
          <a:off x="1047750" y="13906500"/>
          <a:ext cx="28575" cy="76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60</xdr:row>
      <xdr:rowOff>38100</xdr:rowOff>
    </xdr:from>
    <xdr:to>
      <xdr:col>7</xdr:col>
      <xdr:colOff>38100</xdr:colOff>
      <xdr:row>63</xdr:row>
      <xdr:rowOff>85725</xdr:rowOff>
    </xdr:to>
    <xdr:sp>
      <xdr:nvSpPr>
        <xdr:cNvPr id="19" name="Freeform 109"/>
        <xdr:cNvSpPr>
          <a:spLocks/>
        </xdr:cNvSpPr>
      </xdr:nvSpPr>
      <xdr:spPr>
        <a:xfrm>
          <a:off x="1085850" y="8515350"/>
          <a:ext cx="142875" cy="428625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57</xdr:row>
      <xdr:rowOff>0</xdr:rowOff>
    </xdr:from>
    <xdr:to>
      <xdr:col>7</xdr:col>
      <xdr:colOff>47625</xdr:colOff>
      <xdr:row>60</xdr:row>
      <xdr:rowOff>85725</xdr:rowOff>
    </xdr:to>
    <xdr:sp>
      <xdr:nvSpPr>
        <xdr:cNvPr id="20" name="Freeform 110"/>
        <xdr:cNvSpPr>
          <a:spLocks/>
        </xdr:cNvSpPr>
      </xdr:nvSpPr>
      <xdr:spPr>
        <a:xfrm flipH="1">
          <a:off x="1085850" y="8096250"/>
          <a:ext cx="152400" cy="466725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57</xdr:row>
      <xdr:rowOff>0</xdr:rowOff>
    </xdr:from>
    <xdr:to>
      <xdr:col>10</xdr:col>
      <xdr:colOff>219075</xdr:colOff>
      <xdr:row>57</xdr:row>
      <xdr:rowOff>123825</xdr:rowOff>
    </xdr:to>
    <xdr:sp>
      <xdr:nvSpPr>
        <xdr:cNvPr id="21" name="Line 111"/>
        <xdr:cNvSpPr>
          <a:spLocks/>
        </xdr:cNvSpPr>
      </xdr:nvSpPr>
      <xdr:spPr>
        <a:xfrm flipV="1">
          <a:off x="1638300" y="8096250"/>
          <a:ext cx="0" cy="123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61</xdr:row>
      <xdr:rowOff>28575</xdr:rowOff>
    </xdr:from>
    <xdr:to>
      <xdr:col>10</xdr:col>
      <xdr:colOff>219075</xdr:colOff>
      <xdr:row>63</xdr:row>
      <xdr:rowOff>85725</xdr:rowOff>
    </xdr:to>
    <xdr:sp>
      <xdr:nvSpPr>
        <xdr:cNvPr id="22" name="Line 112"/>
        <xdr:cNvSpPr>
          <a:spLocks/>
        </xdr:cNvSpPr>
      </xdr:nvSpPr>
      <xdr:spPr>
        <a:xfrm>
          <a:off x="1638300" y="8667750"/>
          <a:ext cx="0" cy="2762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44</xdr:row>
      <xdr:rowOff>0</xdr:rowOff>
    </xdr:from>
    <xdr:to>
      <xdr:col>10</xdr:col>
      <xdr:colOff>228600</xdr:colOff>
      <xdr:row>50</xdr:row>
      <xdr:rowOff>85725</xdr:rowOff>
    </xdr:to>
    <xdr:sp>
      <xdr:nvSpPr>
        <xdr:cNvPr id="23" name="Line 115"/>
        <xdr:cNvSpPr>
          <a:spLocks/>
        </xdr:cNvSpPr>
      </xdr:nvSpPr>
      <xdr:spPr>
        <a:xfrm flipV="1">
          <a:off x="1647825" y="6229350"/>
          <a:ext cx="0" cy="10287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53</xdr:row>
      <xdr:rowOff>57150</xdr:rowOff>
    </xdr:from>
    <xdr:to>
      <xdr:col>10</xdr:col>
      <xdr:colOff>219075</xdr:colOff>
      <xdr:row>55</xdr:row>
      <xdr:rowOff>85725</xdr:rowOff>
    </xdr:to>
    <xdr:sp>
      <xdr:nvSpPr>
        <xdr:cNvPr id="24" name="Line 116"/>
        <xdr:cNvSpPr>
          <a:spLocks/>
        </xdr:cNvSpPr>
      </xdr:nvSpPr>
      <xdr:spPr>
        <a:xfrm>
          <a:off x="1638300" y="7610475"/>
          <a:ext cx="0" cy="2476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40</xdr:row>
      <xdr:rowOff>47625</xdr:rowOff>
    </xdr:from>
    <xdr:to>
      <xdr:col>7</xdr:col>
      <xdr:colOff>38100</xdr:colOff>
      <xdr:row>41</xdr:row>
      <xdr:rowOff>114300</xdr:rowOff>
    </xdr:to>
    <xdr:sp>
      <xdr:nvSpPr>
        <xdr:cNvPr id="25" name="Freeform 124"/>
        <xdr:cNvSpPr>
          <a:spLocks/>
        </xdr:cNvSpPr>
      </xdr:nvSpPr>
      <xdr:spPr>
        <a:xfrm>
          <a:off x="1085850" y="5734050"/>
          <a:ext cx="142875" cy="228600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37</xdr:row>
      <xdr:rowOff>0</xdr:rowOff>
    </xdr:from>
    <xdr:to>
      <xdr:col>7</xdr:col>
      <xdr:colOff>47625</xdr:colOff>
      <xdr:row>40</xdr:row>
      <xdr:rowOff>85725</xdr:rowOff>
    </xdr:to>
    <xdr:sp>
      <xdr:nvSpPr>
        <xdr:cNvPr id="26" name="Freeform 125"/>
        <xdr:cNvSpPr>
          <a:spLocks/>
        </xdr:cNvSpPr>
      </xdr:nvSpPr>
      <xdr:spPr>
        <a:xfrm flipH="1">
          <a:off x="1085850" y="5305425"/>
          <a:ext cx="152400" cy="466725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36</xdr:row>
      <xdr:rowOff>161925</xdr:rowOff>
    </xdr:from>
    <xdr:to>
      <xdr:col>10</xdr:col>
      <xdr:colOff>219075</xdr:colOff>
      <xdr:row>39</xdr:row>
      <xdr:rowOff>0</xdr:rowOff>
    </xdr:to>
    <xdr:sp>
      <xdr:nvSpPr>
        <xdr:cNvPr id="27" name="Line 126"/>
        <xdr:cNvSpPr>
          <a:spLocks/>
        </xdr:cNvSpPr>
      </xdr:nvSpPr>
      <xdr:spPr>
        <a:xfrm flipV="1">
          <a:off x="1638300" y="5305425"/>
          <a:ext cx="0" cy="323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41</xdr:row>
      <xdr:rowOff>28575</xdr:rowOff>
    </xdr:from>
    <xdr:to>
      <xdr:col>10</xdr:col>
      <xdr:colOff>219075</xdr:colOff>
      <xdr:row>43</xdr:row>
      <xdr:rowOff>85725</xdr:rowOff>
    </xdr:to>
    <xdr:sp>
      <xdr:nvSpPr>
        <xdr:cNvPr id="28" name="Line 127"/>
        <xdr:cNvSpPr>
          <a:spLocks/>
        </xdr:cNvSpPr>
      </xdr:nvSpPr>
      <xdr:spPr>
        <a:xfrm>
          <a:off x="1638300" y="5876925"/>
          <a:ext cx="0" cy="2762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23</xdr:row>
      <xdr:rowOff>161925</xdr:rowOff>
    </xdr:from>
    <xdr:to>
      <xdr:col>10</xdr:col>
      <xdr:colOff>228600</xdr:colOff>
      <xdr:row>29</xdr:row>
      <xdr:rowOff>38100</xdr:rowOff>
    </xdr:to>
    <xdr:sp>
      <xdr:nvSpPr>
        <xdr:cNvPr id="29" name="Line 130"/>
        <xdr:cNvSpPr>
          <a:spLocks/>
        </xdr:cNvSpPr>
      </xdr:nvSpPr>
      <xdr:spPr>
        <a:xfrm flipV="1">
          <a:off x="1647825" y="3438525"/>
          <a:ext cx="0" cy="819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33</xdr:row>
      <xdr:rowOff>57150</xdr:rowOff>
    </xdr:from>
    <xdr:to>
      <xdr:col>10</xdr:col>
      <xdr:colOff>219075</xdr:colOff>
      <xdr:row>36</xdr:row>
      <xdr:rowOff>76200</xdr:rowOff>
    </xdr:to>
    <xdr:sp>
      <xdr:nvSpPr>
        <xdr:cNvPr id="30" name="Line 131"/>
        <xdr:cNvSpPr>
          <a:spLocks/>
        </xdr:cNvSpPr>
      </xdr:nvSpPr>
      <xdr:spPr>
        <a:xfrm>
          <a:off x="1638300" y="4819650"/>
          <a:ext cx="0" cy="400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20</xdr:row>
      <xdr:rowOff>38100</xdr:rowOff>
    </xdr:from>
    <xdr:to>
      <xdr:col>7</xdr:col>
      <xdr:colOff>38100</xdr:colOff>
      <xdr:row>21</xdr:row>
      <xdr:rowOff>142875</xdr:rowOff>
    </xdr:to>
    <xdr:sp>
      <xdr:nvSpPr>
        <xdr:cNvPr id="31" name="Freeform 132"/>
        <xdr:cNvSpPr>
          <a:spLocks/>
        </xdr:cNvSpPr>
      </xdr:nvSpPr>
      <xdr:spPr>
        <a:xfrm>
          <a:off x="1085850" y="2933700"/>
          <a:ext cx="142875" cy="266700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17</xdr:row>
      <xdr:rowOff>0</xdr:rowOff>
    </xdr:from>
    <xdr:to>
      <xdr:col>7</xdr:col>
      <xdr:colOff>47625</xdr:colOff>
      <xdr:row>20</xdr:row>
      <xdr:rowOff>85725</xdr:rowOff>
    </xdr:to>
    <xdr:sp>
      <xdr:nvSpPr>
        <xdr:cNvPr id="32" name="Freeform 133"/>
        <xdr:cNvSpPr>
          <a:spLocks/>
        </xdr:cNvSpPr>
      </xdr:nvSpPr>
      <xdr:spPr>
        <a:xfrm flipH="1">
          <a:off x="1085850" y="2514600"/>
          <a:ext cx="152400" cy="466725"/>
        </a:xfrm>
        <a:custGeom>
          <a:pathLst>
            <a:path h="98" w="19">
              <a:moveTo>
                <a:pt x="1" y="98"/>
              </a:moveTo>
              <a:cubicBezTo>
                <a:pt x="10" y="94"/>
                <a:pt x="19" y="91"/>
                <a:pt x="19" y="88"/>
              </a:cubicBezTo>
              <a:cubicBezTo>
                <a:pt x="19" y="85"/>
                <a:pt x="2" y="81"/>
                <a:pt x="2" y="78"/>
              </a:cubicBezTo>
              <a:cubicBezTo>
                <a:pt x="2" y="75"/>
                <a:pt x="18" y="71"/>
                <a:pt x="18" y="68"/>
              </a:cubicBezTo>
              <a:cubicBezTo>
                <a:pt x="18" y="65"/>
                <a:pt x="2" y="61"/>
                <a:pt x="2" y="58"/>
              </a:cubicBezTo>
              <a:cubicBezTo>
                <a:pt x="2" y="55"/>
                <a:pt x="19" y="51"/>
                <a:pt x="19" y="48"/>
              </a:cubicBezTo>
              <a:cubicBezTo>
                <a:pt x="19" y="45"/>
                <a:pt x="2" y="41"/>
                <a:pt x="2" y="38"/>
              </a:cubicBezTo>
              <a:cubicBezTo>
                <a:pt x="2" y="35"/>
                <a:pt x="17" y="30"/>
                <a:pt x="17" y="27"/>
              </a:cubicBezTo>
              <a:cubicBezTo>
                <a:pt x="17" y="24"/>
                <a:pt x="0" y="20"/>
                <a:pt x="0" y="17"/>
              </a:cubicBezTo>
              <a:cubicBezTo>
                <a:pt x="0" y="14"/>
                <a:pt x="18" y="11"/>
                <a:pt x="18" y="8"/>
              </a:cubicBezTo>
              <a:cubicBezTo>
                <a:pt x="18" y="5"/>
                <a:pt x="10" y="2"/>
                <a:pt x="2" y="0"/>
              </a:cubicBezTo>
            </a:path>
          </a:pathLst>
        </a:custGeom>
        <a:noFill/>
        <a:ln w="158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16</xdr:row>
      <xdr:rowOff>161925</xdr:rowOff>
    </xdr:from>
    <xdr:to>
      <xdr:col>10</xdr:col>
      <xdr:colOff>219075</xdr:colOff>
      <xdr:row>19</xdr:row>
      <xdr:rowOff>0</xdr:rowOff>
    </xdr:to>
    <xdr:sp>
      <xdr:nvSpPr>
        <xdr:cNvPr id="33" name="Line 134"/>
        <xdr:cNvSpPr>
          <a:spLocks/>
        </xdr:cNvSpPr>
      </xdr:nvSpPr>
      <xdr:spPr>
        <a:xfrm flipV="1">
          <a:off x="1638300" y="2514600"/>
          <a:ext cx="0" cy="3238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21</xdr:row>
      <xdr:rowOff>28575</xdr:rowOff>
    </xdr:from>
    <xdr:to>
      <xdr:col>10</xdr:col>
      <xdr:colOff>219075</xdr:colOff>
      <xdr:row>21</xdr:row>
      <xdr:rowOff>85725</xdr:rowOff>
    </xdr:to>
    <xdr:sp>
      <xdr:nvSpPr>
        <xdr:cNvPr id="34" name="Line 135"/>
        <xdr:cNvSpPr>
          <a:spLocks/>
        </xdr:cNvSpPr>
      </xdr:nvSpPr>
      <xdr:spPr>
        <a:xfrm>
          <a:off x="1638300" y="3086100"/>
          <a:ext cx="0" cy="476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4</xdr:row>
      <xdr:rowOff>0</xdr:rowOff>
    </xdr:from>
    <xdr:to>
      <xdr:col>10</xdr:col>
      <xdr:colOff>228600</xdr:colOff>
      <xdr:row>9</xdr:row>
      <xdr:rowOff>57150</xdr:rowOff>
    </xdr:to>
    <xdr:sp>
      <xdr:nvSpPr>
        <xdr:cNvPr id="35" name="Line 138"/>
        <xdr:cNvSpPr>
          <a:spLocks/>
        </xdr:cNvSpPr>
      </xdr:nvSpPr>
      <xdr:spPr>
        <a:xfrm flipV="1">
          <a:off x="1647825" y="647700"/>
          <a:ext cx="0" cy="838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13</xdr:row>
      <xdr:rowOff>57150</xdr:rowOff>
    </xdr:from>
    <xdr:to>
      <xdr:col>10</xdr:col>
      <xdr:colOff>219075</xdr:colOff>
      <xdr:row>16</xdr:row>
      <xdr:rowOff>76200</xdr:rowOff>
    </xdr:to>
    <xdr:sp>
      <xdr:nvSpPr>
        <xdr:cNvPr id="36" name="Line 139"/>
        <xdr:cNvSpPr>
          <a:spLocks/>
        </xdr:cNvSpPr>
      </xdr:nvSpPr>
      <xdr:spPr>
        <a:xfrm>
          <a:off x="1638300" y="2028825"/>
          <a:ext cx="0" cy="400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76200</xdr:colOff>
      <xdr:row>98</xdr:row>
      <xdr:rowOff>76200</xdr:rowOff>
    </xdr:from>
    <xdr:to>
      <xdr:col>23</xdr:col>
      <xdr:colOff>57150</xdr:colOff>
      <xdr:row>98</xdr:row>
      <xdr:rowOff>76200</xdr:rowOff>
    </xdr:to>
    <xdr:sp>
      <xdr:nvSpPr>
        <xdr:cNvPr id="37" name="Line 140"/>
        <xdr:cNvSpPr>
          <a:spLocks/>
        </xdr:cNvSpPr>
      </xdr:nvSpPr>
      <xdr:spPr>
        <a:xfrm flipH="1">
          <a:off x="3152775" y="13906500"/>
          <a:ext cx="742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wwb3ayw@windstream.ne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lrcov/" TargetMode="External" /><Relationship Id="rId2" Type="http://schemas.openxmlformats.org/officeDocument/2006/relationships/hyperlink" Target="mailto:wb3ayw@zoominternet.net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wwwb3ayw@windstream.net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H109"/>
  <sheetViews>
    <sheetView zoomScale="125" zoomScaleNormal="125" zoomScalePageLayoutView="0" workbookViewId="0" topLeftCell="A67">
      <selection activeCell="X79" sqref="X79"/>
    </sheetView>
  </sheetViews>
  <sheetFormatPr defaultColWidth="9.140625" defaultRowHeight="12.75"/>
  <cols>
    <col min="1" max="1" width="5.57421875" style="0" customWidth="1"/>
    <col min="2" max="6" width="2.28125" style="0" customWidth="1"/>
    <col min="7" max="7" width="0.85546875" style="0" customWidth="1"/>
    <col min="8" max="8" width="1.7109375" style="0" customWidth="1"/>
    <col min="9" max="10" width="0.85546875" style="0" customWidth="1"/>
    <col min="11" max="11" width="6.57421875" style="0" customWidth="1"/>
    <col min="12" max="12" width="5.00390625" style="0" customWidth="1"/>
    <col min="13" max="13" width="4.57421875" style="0" customWidth="1"/>
    <col min="14" max="15" width="2.28125" style="0" customWidth="1"/>
    <col min="16" max="16" width="3.8515625" style="0" customWidth="1"/>
    <col min="17" max="23" width="2.28125" style="0" customWidth="1"/>
    <col min="24" max="24" width="10.00390625" style="0" customWidth="1"/>
    <col min="25" max="25" width="3.8515625" style="0" customWidth="1"/>
    <col min="26" max="32" width="2.28125" style="0" customWidth="1"/>
  </cols>
  <sheetData>
    <row r="3" ht="12">
      <c r="Q3" t="s">
        <v>0</v>
      </c>
    </row>
    <row r="4" spans="13:26" ht="12">
      <c r="M4" t="s">
        <v>1</v>
      </c>
      <c r="S4" t="s">
        <v>2</v>
      </c>
      <c r="Z4" t="s">
        <v>3</v>
      </c>
    </row>
    <row r="5" spans="7:13" ht="12">
      <c r="G5" s="1"/>
      <c r="M5" t="s">
        <v>4</v>
      </c>
    </row>
    <row r="6" spans="7:13" ht="12">
      <c r="G6" s="1"/>
      <c r="M6" s="2" t="s">
        <v>5</v>
      </c>
    </row>
    <row r="7" ht="12">
      <c r="G7" s="1"/>
    </row>
    <row r="8" spans="5:7" ht="12.75">
      <c r="E8" s="3" t="s">
        <v>6</v>
      </c>
      <c r="G8" s="1"/>
    </row>
    <row r="9" spans="7:18" ht="12.75">
      <c r="G9" s="1"/>
      <c r="K9" s="4"/>
      <c r="Q9" s="5"/>
      <c r="R9" s="6"/>
    </row>
    <row r="10" spans="7:27" ht="12.75">
      <c r="G10" s="1"/>
      <c r="K10" t="s">
        <v>7</v>
      </c>
      <c r="M10" t="s">
        <v>7</v>
      </c>
      <c r="Z10" s="4"/>
      <c r="AA10" s="5" t="s">
        <v>7</v>
      </c>
    </row>
    <row r="11" spans="7:34" ht="12.75">
      <c r="G11" s="1"/>
      <c r="K11" s="7" t="s">
        <v>7</v>
      </c>
      <c r="L11" s="5" t="s">
        <v>7</v>
      </c>
      <c r="M11" s="7" t="s">
        <v>7</v>
      </c>
      <c r="Q11" s="8" t="s">
        <v>7</v>
      </c>
      <c r="R11" s="8"/>
      <c r="S11" s="9"/>
      <c r="T11" s="9"/>
      <c r="U11" s="9"/>
      <c r="V11" s="9"/>
      <c r="W11" s="9"/>
      <c r="X11" s="10"/>
      <c r="Y11" s="5"/>
      <c r="AG11" s="11"/>
      <c r="AH11" s="11"/>
    </row>
    <row r="12" spans="7:24" ht="4.5" customHeight="1">
      <c r="G12" s="1"/>
      <c r="L12" s="5"/>
      <c r="X12" s="12"/>
    </row>
    <row r="13" spans="7:34" ht="12.75">
      <c r="G13" s="1"/>
      <c r="K13" s="13">
        <f>AG77*0.975</f>
        <v>95.26043835616439</v>
      </c>
      <c r="L13" s="5" t="str">
        <f>IF($X$73="n","''","cm")</f>
        <v>cm</v>
      </c>
      <c r="M13" s="5" t="s">
        <v>8</v>
      </c>
      <c r="W13" s="3"/>
      <c r="X13" s="14"/>
      <c r="Y13" s="5"/>
      <c r="AG13" s="11"/>
      <c r="AH13" s="11"/>
    </row>
    <row r="14" spans="7:34" ht="12.75">
      <c r="G14" s="1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6"/>
      <c r="Y14" s="15"/>
      <c r="Z14" s="15"/>
      <c r="AA14" s="17"/>
      <c r="AB14" s="15"/>
      <c r="AC14" s="15"/>
      <c r="AD14" s="15"/>
      <c r="AE14" s="15"/>
      <c r="AG14" s="18"/>
      <c r="AH14" s="19"/>
    </row>
    <row r="15" spans="7:34" ht="4.5" customHeight="1">
      <c r="G15" s="1"/>
      <c r="M15" s="20" t="s">
        <v>7</v>
      </c>
      <c r="AG15" s="21"/>
      <c r="AH15" s="22" t="s">
        <v>7</v>
      </c>
    </row>
    <row r="16" spans="7:34" ht="12.75">
      <c r="G16" s="1" t="s">
        <v>7</v>
      </c>
      <c r="K16" s="4"/>
      <c r="M16" s="23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5"/>
      <c r="Y16" s="26"/>
      <c r="Z16" s="26"/>
      <c r="AA16" s="27"/>
      <c r="AB16" s="24"/>
      <c r="AC16" s="24"/>
      <c r="AD16" s="24"/>
      <c r="AE16" s="24"/>
      <c r="AF16" s="23"/>
      <c r="AG16" s="28"/>
      <c r="AH16" s="29"/>
    </row>
    <row r="17" spans="1:33" ht="12.75">
      <c r="A17" s="5" t="s">
        <v>7</v>
      </c>
      <c r="C17" t="s">
        <v>7</v>
      </c>
      <c r="G17" s="1"/>
      <c r="K17" s="30" t="s">
        <v>7</v>
      </c>
      <c r="M17" s="31" t="s">
        <v>7</v>
      </c>
      <c r="N17" s="32" t="s">
        <v>7</v>
      </c>
      <c r="O17" s="33"/>
      <c r="P17" s="32"/>
      <c r="Q17" s="34"/>
      <c r="S17" s="34"/>
      <c r="T17" s="34"/>
      <c r="U17" s="34"/>
      <c r="V17" s="34" t="s">
        <v>7</v>
      </c>
      <c r="W17" s="34"/>
      <c r="AG17" s="35">
        <f>IF(X13="n",AG16,AH16)</f>
        <v>0</v>
      </c>
    </row>
    <row r="18" spans="7:26" ht="12.75">
      <c r="G18" s="36"/>
      <c r="K18" s="37" t="s">
        <v>7</v>
      </c>
      <c r="L18" t="s">
        <v>7</v>
      </c>
      <c r="M18" s="32"/>
      <c r="W18" s="38"/>
      <c r="X18" s="39"/>
      <c r="Y18" s="40"/>
      <c r="Z18" s="5"/>
    </row>
    <row r="19" spans="7:26" ht="12.75">
      <c r="G19" s="36"/>
      <c r="M19" s="5"/>
      <c r="S19" s="5"/>
      <c r="W19" s="3"/>
      <c r="X19" s="13"/>
      <c r="Y19" s="5"/>
      <c r="Z19" s="5"/>
    </row>
    <row r="20" spans="7:26" ht="4.5" customHeight="1">
      <c r="G20" s="36"/>
      <c r="Z20" s="41"/>
    </row>
    <row r="21" spans="7:26" ht="12.75">
      <c r="G21" s="36"/>
      <c r="K21" s="42">
        <f>IF(X73="N",AG74/2,AH74/2)*0.999</f>
        <v>52.160444876712326</v>
      </c>
      <c r="L21" s="5" t="str">
        <f>IF($X$73="n","''","cm")</f>
        <v>cm</v>
      </c>
      <c r="M21" s="43"/>
      <c r="N21" s="8"/>
      <c r="O21" s="8"/>
      <c r="P21" s="9"/>
      <c r="Q21" s="9"/>
      <c r="R21" s="9"/>
      <c r="S21" s="9"/>
      <c r="T21" s="9"/>
      <c r="U21" s="9"/>
      <c r="W21" s="3"/>
      <c r="X21" s="42"/>
      <c r="Y21" s="40"/>
      <c r="Z21" s="5"/>
    </row>
    <row r="22" spans="7:24" ht="12.75">
      <c r="G22" s="36"/>
      <c r="K22" s="44" t="s">
        <v>7</v>
      </c>
      <c r="L22" t="s">
        <v>7</v>
      </c>
      <c r="O22" s="5"/>
      <c r="R22" s="43"/>
      <c r="X22" s="43"/>
    </row>
    <row r="23" spans="7:33" ht="4.5" customHeight="1">
      <c r="G23" s="36"/>
      <c r="AG23" s="4"/>
    </row>
    <row r="24" spans="7:25" ht="12.75">
      <c r="G24" s="36"/>
      <c r="K24" s="27" t="s">
        <v>7</v>
      </c>
      <c r="M24" s="45"/>
      <c r="N24" t="s">
        <v>9</v>
      </c>
      <c r="Y24" s="40"/>
    </row>
    <row r="25" ht="12">
      <c r="G25" s="1"/>
    </row>
    <row r="26" ht="12">
      <c r="G26" s="1"/>
    </row>
    <row r="27" ht="12">
      <c r="G27" s="1"/>
    </row>
    <row r="28" spans="5:7" ht="12.75">
      <c r="E28" s="3" t="s">
        <v>6</v>
      </c>
      <c r="G28" s="1"/>
    </row>
    <row r="29" spans="7:18" ht="12.75">
      <c r="G29" s="1"/>
      <c r="K29" s="4"/>
      <c r="M29" t="s">
        <v>7</v>
      </c>
      <c r="Q29" s="5" t="s">
        <v>7</v>
      </c>
      <c r="R29" s="6"/>
    </row>
    <row r="30" spans="7:27" ht="12.75">
      <c r="G30" s="1"/>
      <c r="K30" t="s">
        <v>7</v>
      </c>
      <c r="M30" t="s">
        <v>7</v>
      </c>
      <c r="Z30" s="4"/>
      <c r="AA30" s="5" t="s">
        <v>7</v>
      </c>
    </row>
    <row r="31" spans="7:34" ht="12.75">
      <c r="G31" s="1"/>
      <c r="K31" s="7" t="s">
        <v>7</v>
      </c>
      <c r="L31" s="5" t="s">
        <v>7</v>
      </c>
      <c r="M31" s="7"/>
      <c r="Q31" s="8"/>
      <c r="R31" s="8"/>
      <c r="S31" s="9"/>
      <c r="T31" s="9"/>
      <c r="U31" s="9"/>
      <c r="V31" s="9"/>
      <c r="W31" s="9"/>
      <c r="X31" s="10"/>
      <c r="Y31" s="5"/>
      <c r="AG31" s="11"/>
      <c r="AH31" s="11"/>
    </row>
    <row r="32" spans="7:24" ht="4.5" customHeight="1">
      <c r="G32" s="1"/>
      <c r="L32" s="5"/>
      <c r="X32" s="12"/>
    </row>
    <row r="33" spans="7:34" ht="12.75">
      <c r="G33" s="1"/>
      <c r="K33" s="13">
        <f>AG77</f>
        <v>97.70301369863014</v>
      </c>
      <c r="L33" s="5" t="str">
        <f>IF($X$73="n","''","cm")</f>
        <v>cm</v>
      </c>
      <c r="M33" s="5"/>
      <c r="W33" s="3"/>
      <c r="X33" s="14"/>
      <c r="Y33" s="5"/>
      <c r="AG33" s="11"/>
      <c r="AH33" s="11"/>
    </row>
    <row r="34" spans="7:34" ht="12.75">
      <c r="G34" s="1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6"/>
      <c r="Y34" s="15"/>
      <c r="Z34" s="15"/>
      <c r="AA34" s="17"/>
      <c r="AB34" s="15"/>
      <c r="AC34" s="15"/>
      <c r="AD34" s="15"/>
      <c r="AE34" s="15"/>
      <c r="AG34" s="18"/>
      <c r="AH34" s="19"/>
    </row>
    <row r="35" spans="7:34" ht="4.5" customHeight="1">
      <c r="G35" s="1"/>
      <c r="M35" s="20"/>
      <c r="AG35" s="21"/>
      <c r="AH35" s="22"/>
    </row>
    <row r="36" spans="7:34" ht="12.75">
      <c r="G36" s="1" t="s">
        <v>7</v>
      </c>
      <c r="K36" s="4"/>
      <c r="M36" s="23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5"/>
      <c r="Y36" s="26"/>
      <c r="Z36" s="26"/>
      <c r="AA36" s="27"/>
      <c r="AB36" s="24"/>
      <c r="AC36" s="24"/>
      <c r="AD36" s="24"/>
      <c r="AE36" s="24"/>
      <c r="AF36" s="23"/>
      <c r="AG36" s="28"/>
      <c r="AH36" s="29"/>
    </row>
    <row r="37" spans="1:33" ht="12.75">
      <c r="A37" s="5" t="s">
        <v>7</v>
      </c>
      <c r="C37" t="s">
        <v>7</v>
      </c>
      <c r="G37" s="1"/>
      <c r="K37" s="30" t="s">
        <v>7</v>
      </c>
      <c r="M37" s="31"/>
      <c r="N37" s="32"/>
      <c r="O37" s="33"/>
      <c r="P37" s="32"/>
      <c r="Q37" s="34"/>
      <c r="S37" s="34"/>
      <c r="T37" s="34"/>
      <c r="U37" s="34"/>
      <c r="V37" s="34"/>
      <c r="W37" s="34"/>
      <c r="AG37" s="35"/>
    </row>
    <row r="38" spans="7:26" ht="12.75">
      <c r="G38" s="36"/>
      <c r="K38" s="37" t="s">
        <v>7</v>
      </c>
      <c r="L38" t="s">
        <v>7</v>
      </c>
      <c r="M38" s="32"/>
      <c r="W38" s="38"/>
      <c r="X38" s="39"/>
      <c r="Y38" s="40"/>
      <c r="Z38" s="5"/>
    </row>
    <row r="39" spans="7:26" ht="12.75">
      <c r="G39" s="36"/>
      <c r="M39" s="5"/>
      <c r="S39" s="5"/>
      <c r="W39" s="3"/>
      <c r="X39" s="13"/>
      <c r="Y39" s="5"/>
      <c r="Z39" s="5"/>
    </row>
    <row r="40" spans="7:26" ht="4.5" customHeight="1">
      <c r="G40" s="36"/>
      <c r="Z40" s="41"/>
    </row>
    <row r="41" spans="7:24" ht="12.75">
      <c r="G41" s="36"/>
      <c r="K41" s="42">
        <f>IF(X73="N",AG74/2,AH74/2)*0.999</f>
        <v>52.160444876712326</v>
      </c>
      <c r="L41" s="5" t="str">
        <f>IF($X$73="n","''","cm")</f>
        <v>cm</v>
      </c>
      <c r="M41" t="s">
        <v>10</v>
      </c>
      <c r="X41" s="40"/>
    </row>
    <row r="42" spans="7:24" ht="12.75">
      <c r="G42" s="36"/>
      <c r="K42" s="44" t="s">
        <v>7</v>
      </c>
      <c r="L42" t="s">
        <v>7</v>
      </c>
      <c r="O42" s="5"/>
      <c r="R42" s="43"/>
      <c r="X42" s="43"/>
    </row>
    <row r="43" spans="7:33" ht="4.5" customHeight="1">
      <c r="G43" s="36"/>
      <c r="AG43" s="4"/>
    </row>
    <row r="44" spans="7:25" ht="12.75">
      <c r="G44" s="36"/>
      <c r="K44" s="27" t="s">
        <v>7</v>
      </c>
      <c r="M44" s="45"/>
      <c r="Y44" s="40"/>
    </row>
    <row r="45" ht="12">
      <c r="G45" s="1"/>
    </row>
    <row r="46" ht="12">
      <c r="G46" s="1"/>
    </row>
    <row r="47" ht="12">
      <c r="G47" s="1"/>
    </row>
    <row r="48" spans="5:7" ht="12.75">
      <c r="E48" s="3" t="s">
        <v>6</v>
      </c>
      <c r="G48" s="1"/>
    </row>
    <row r="49" spans="7:18" ht="12.75">
      <c r="G49" s="1"/>
      <c r="K49" s="4"/>
      <c r="M49" t="s">
        <v>7</v>
      </c>
      <c r="Q49" s="5" t="s">
        <v>7</v>
      </c>
      <c r="R49" s="6"/>
    </row>
    <row r="50" spans="7:27" ht="12.75">
      <c r="G50" s="1"/>
      <c r="K50" t="s">
        <v>7</v>
      </c>
      <c r="M50" t="s">
        <v>7</v>
      </c>
      <c r="Z50" s="4"/>
      <c r="AA50" s="5"/>
    </row>
    <row r="51" spans="7:34" ht="12.75">
      <c r="G51" s="1"/>
      <c r="K51" s="7" t="s">
        <v>7</v>
      </c>
      <c r="L51" s="5" t="s">
        <v>7</v>
      </c>
      <c r="M51" s="7" t="s">
        <v>7</v>
      </c>
      <c r="Q51" s="8"/>
      <c r="R51" s="8"/>
      <c r="S51" s="9"/>
      <c r="T51" s="9"/>
      <c r="U51" s="9"/>
      <c r="V51" s="9"/>
      <c r="W51" s="9"/>
      <c r="X51" s="10"/>
      <c r="Y51" s="5"/>
      <c r="AG51" s="11"/>
      <c r="AH51" s="11"/>
    </row>
    <row r="52" spans="7:24" ht="4.5" customHeight="1">
      <c r="G52" s="1"/>
      <c r="L52" s="5"/>
      <c r="X52" s="12"/>
    </row>
    <row r="53" spans="7:34" ht="12.75">
      <c r="G53" s="1"/>
      <c r="K53" s="13">
        <f>AG77</f>
        <v>97.70301369863014</v>
      </c>
      <c r="L53" s="5" t="str">
        <f>IF($X$73="n","''","cm")</f>
        <v>cm</v>
      </c>
      <c r="M53" s="5" t="s">
        <v>7</v>
      </c>
      <c r="W53" s="3"/>
      <c r="X53" s="14"/>
      <c r="Y53" s="5"/>
      <c r="AG53" s="11"/>
      <c r="AH53" s="11"/>
    </row>
    <row r="54" spans="7:34" ht="12.75">
      <c r="G54" s="1"/>
      <c r="M54" s="15" t="s">
        <v>7</v>
      </c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6"/>
      <c r="Y54" s="15"/>
      <c r="Z54" s="15"/>
      <c r="AA54" s="17"/>
      <c r="AB54" s="15"/>
      <c r="AC54" s="15"/>
      <c r="AD54" s="15"/>
      <c r="AE54" s="15"/>
      <c r="AG54" s="18"/>
      <c r="AH54" s="19"/>
    </row>
    <row r="55" spans="7:34" ht="4.5" customHeight="1">
      <c r="G55" s="1"/>
      <c r="M55" s="20"/>
      <c r="AG55" s="21"/>
      <c r="AH55" s="22"/>
    </row>
    <row r="56" spans="7:34" ht="12.75">
      <c r="G56" s="1" t="s">
        <v>7</v>
      </c>
      <c r="K56" s="4"/>
      <c r="M56" s="23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5"/>
      <c r="Y56" s="26"/>
      <c r="Z56" s="26"/>
      <c r="AA56" s="27"/>
      <c r="AB56" s="24"/>
      <c r="AC56" s="24"/>
      <c r="AD56" s="24"/>
      <c r="AE56" s="24"/>
      <c r="AF56" s="23"/>
      <c r="AG56" s="28"/>
      <c r="AH56" s="29"/>
    </row>
    <row r="57" spans="1:33" ht="12.75">
      <c r="A57" s="5" t="s">
        <v>7</v>
      </c>
      <c r="C57" t="s">
        <v>7</v>
      </c>
      <c r="G57" s="1"/>
      <c r="K57" s="30" t="s">
        <v>7</v>
      </c>
      <c r="M57" s="31" t="s">
        <v>7</v>
      </c>
      <c r="N57" s="32"/>
      <c r="O57" s="33"/>
      <c r="P57" s="32"/>
      <c r="Q57" s="34"/>
      <c r="S57" s="34"/>
      <c r="T57" s="34"/>
      <c r="U57" s="34"/>
      <c r="V57" s="34"/>
      <c r="W57" s="34"/>
      <c r="AG57" s="35"/>
    </row>
    <row r="58" spans="7:26" ht="12.75">
      <c r="G58" s="36"/>
      <c r="K58" s="37" t="s">
        <v>7</v>
      </c>
      <c r="L58" t="s">
        <v>7</v>
      </c>
      <c r="M58" s="32"/>
      <c r="W58" s="38"/>
      <c r="X58" s="39"/>
      <c r="Y58" s="40"/>
      <c r="Z58" s="5"/>
    </row>
    <row r="59" spans="7:26" ht="12.75">
      <c r="G59" s="36"/>
      <c r="M59" s="5" t="s">
        <v>7</v>
      </c>
      <c r="S59" s="5"/>
      <c r="W59" s="3"/>
      <c r="X59" s="13"/>
      <c r="Y59" s="5"/>
      <c r="Z59" s="5"/>
    </row>
    <row r="60" spans="7:26" ht="4.5" customHeight="1">
      <c r="G60" s="36"/>
      <c r="Z60" s="41"/>
    </row>
    <row r="61" spans="7:24" ht="12.75">
      <c r="G61" s="36"/>
      <c r="K61" s="42">
        <f>IF(X73="N",AG74/2,AH74/2)*0.999</f>
        <v>52.160444876712326</v>
      </c>
      <c r="L61" s="5" t="str">
        <f>IF($X$73="n","''","cm")</f>
        <v>cm</v>
      </c>
      <c r="M61" t="s">
        <v>10</v>
      </c>
      <c r="X61" s="40"/>
    </row>
    <row r="62" spans="7:24" ht="12.75">
      <c r="G62" s="36"/>
      <c r="K62" s="44" t="s">
        <v>7</v>
      </c>
      <c r="L62" t="s">
        <v>7</v>
      </c>
      <c r="O62" s="5"/>
      <c r="R62" s="43"/>
      <c r="X62" s="43"/>
    </row>
    <row r="63" spans="7:33" ht="4.5" customHeight="1">
      <c r="G63" s="36"/>
      <c r="AG63" s="4"/>
    </row>
    <row r="64" spans="7:25" ht="12.75">
      <c r="G64" s="36"/>
      <c r="K64" s="27" t="s">
        <v>7</v>
      </c>
      <c r="M64" s="45"/>
      <c r="Y64" s="40"/>
    </row>
    <row r="65" ht="12">
      <c r="G65" s="1"/>
    </row>
    <row r="66" spans="7:26" ht="12">
      <c r="G66" s="1"/>
      <c r="Q66" s="2" t="s">
        <v>7</v>
      </c>
      <c r="Z66" s="40"/>
    </row>
    <row r="67" spans="7:17" ht="12">
      <c r="G67" s="1"/>
      <c r="Q67" s="2" t="s">
        <v>7</v>
      </c>
    </row>
    <row r="68" spans="5:31" ht="12.75">
      <c r="E68" s="3" t="s">
        <v>6</v>
      </c>
      <c r="G68" s="1"/>
      <c r="AE68" t="s">
        <v>11</v>
      </c>
    </row>
    <row r="69" spans="7:18" ht="12.75">
      <c r="G69" s="1"/>
      <c r="K69" s="4"/>
      <c r="R69" s="6" t="s">
        <v>12</v>
      </c>
    </row>
    <row r="70" spans="7:27" ht="12.75">
      <c r="G70" s="1"/>
      <c r="K70" t="s">
        <v>7</v>
      </c>
      <c r="X70" t="s">
        <v>7</v>
      </c>
      <c r="Z70" s="4"/>
      <c r="AA70" s="5" t="s">
        <v>7</v>
      </c>
    </row>
    <row r="71" spans="7:34" ht="12.75">
      <c r="G71" s="1"/>
      <c r="K71" s="7" t="s">
        <v>7</v>
      </c>
      <c r="L71" s="5" t="s">
        <v>7</v>
      </c>
      <c r="Q71" s="8" t="s">
        <v>7</v>
      </c>
      <c r="R71" s="8"/>
      <c r="S71" s="9"/>
      <c r="T71" s="9"/>
      <c r="U71" s="9"/>
      <c r="V71" s="9"/>
      <c r="W71" s="9"/>
      <c r="X71" s="10">
        <v>146</v>
      </c>
      <c r="Y71" s="5" t="s">
        <v>13</v>
      </c>
      <c r="AG71" s="11" t="s">
        <v>14</v>
      </c>
      <c r="AH71" s="11" t="s">
        <v>15</v>
      </c>
    </row>
    <row r="72" spans="7:24" ht="4.5" customHeight="1">
      <c r="G72" s="1"/>
      <c r="L72" s="5"/>
      <c r="X72" s="12" t="s">
        <v>7</v>
      </c>
    </row>
    <row r="73" spans="7:34" ht="12.75">
      <c r="G73" s="1"/>
      <c r="K73" s="13">
        <f>AG77</f>
        <v>97.70301369863014</v>
      </c>
      <c r="L73" s="5" t="str">
        <f>IF($X$73="n","''","cm")</f>
        <v>cm</v>
      </c>
      <c r="M73" s="5" t="s">
        <v>7</v>
      </c>
      <c r="W73" s="3" t="s">
        <v>16</v>
      </c>
      <c r="X73" s="14" t="s">
        <v>17</v>
      </c>
      <c r="Y73" s="5" t="s">
        <v>18</v>
      </c>
      <c r="AG73" s="11" t="s">
        <v>19</v>
      </c>
      <c r="AH73" s="11" t="s">
        <v>20</v>
      </c>
    </row>
    <row r="74" spans="7:34" ht="12.75">
      <c r="G74" s="1"/>
      <c r="M74" s="46" t="s">
        <v>7</v>
      </c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94" t="s">
        <v>21</v>
      </c>
      <c r="Y74" s="94"/>
      <c r="Z74" s="94"/>
      <c r="AA74" s="94"/>
      <c r="AB74" s="94"/>
      <c r="AC74" s="94"/>
      <c r="AD74" s="94"/>
      <c r="AE74" s="94"/>
      <c r="AF74" s="47" t="s">
        <v>22</v>
      </c>
      <c r="AG74" s="18">
        <f>492/X71*12.2</f>
        <v>41.11232876712329</v>
      </c>
      <c r="AH74" s="19">
        <f>AG74*2.54</f>
        <v>104.42531506849315</v>
      </c>
    </row>
    <row r="75" spans="7:34" ht="12.75">
      <c r="G75" s="1"/>
      <c r="M75" s="20" t="s">
        <v>7</v>
      </c>
      <c r="AG75" s="21"/>
      <c r="AH75" s="22" t="s">
        <v>7</v>
      </c>
    </row>
    <row r="76" spans="7:34" ht="12.75">
      <c r="G76" s="1" t="s">
        <v>7</v>
      </c>
      <c r="K76" s="4"/>
      <c r="M76" s="48" t="s">
        <v>7</v>
      </c>
      <c r="N76" s="4"/>
      <c r="O76" s="4"/>
      <c r="P76" s="4"/>
      <c r="Q76" s="4"/>
      <c r="R76" s="4"/>
      <c r="S76" s="4"/>
      <c r="T76" s="4"/>
      <c r="U76" s="4"/>
      <c r="V76" s="4"/>
      <c r="W76" s="4"/>
      <c r="X76" s="95" t="s">
        <v>23</v>
      </c>
      <c r="Y76" s="95"/>
      <c r="Z76" s="95"/>
      <c r="AA76" s="95"/>
      <c r="AB76" s="95"/>
      <c r="AC76" s="95"/>
      <c r="AD76" s="95"/>
      <c r="AE76" s="95"/>
      <c r="AF76" s="48" t="s">
        <v>24</v>
      </c>
      <c r="AG76" s="28">
        <f>(468/X71*12)/4*4</f>
        <v>38.465753424657535</v>
      </c>
      <c r="AH76" s="29">
        <f>AG76*2.54</f>
        <v>97.70301369863014</v>
      </c>
    </row>
    <row r="77" spans="1:33" ht="12.75">
      <c r="A77" s="5" t="s">
        <v>7</v>
      </c>
      <c r="C77" t="s">
        <v>7</v>
      </c>
      <c r="G77" s="1"/>
      <c r="K77" s="30" t="s">
        <v>7</v>
      </c>
      <c r="M77" s="31" t="s">
        <v>7</v>
      </c>
      <c r="N77" s="32" t="s">
        <v>7</v>
      </c>
      <c r="O77" s="33"/>
      <c r="P77" s="32"/>
      <c r="Q77" s="34"/>
      <c r="S77" s="34"/>
      <c r="T77" s="34"/>
      <c r="U77" s="34"/>
      <c r="V77" s="34" t="s">
        <v>7</v>
      </c>
      <c r="W77" s="34"/>
      <c r="AG77" s="35">
        <f>IF(X73="n",AG76,AH76)</f>
        <v>97.70301369863014</v>
      </c>
    </row>
    <row r="78" spans="6:29" ht="12">
      <c r="F78" s="4"/>
      <c r="G78" s="36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</row>
    <row r="79" spans="7:28" ht="12.75">
      <c r="G79" s="36"/>
      <c r="K79" s="37" t="s">
        <v>7</v>
      </c>
      <c r="L79" t="s">
        <v>7</v>
      </c>
      <c r="M79" s="32"/>
      <c r="N79" s="96" t="s">
        <v>25</v>
      </c>
      <c r="O79" s="96"/>
      <c r="P79" s="96"/>
      <c r="Q79" s="96"/>
      <c r="R79" s="96"/>
      <c r="S79" s="96"/>
      <c r="T79" s="96"/>
      <c r="U79" s="96"/>
      <c r="V79" s="96"/>
      <c r="W79" s="96"/>
      <c r="X79" s="39">
        <f>AG77*2-1.5</f>
        <v>193.9060273972603</v>
      </c>
      <c r="Y79" s="40" t="str">
        <f>IF(X73="n","IN","CM")</f>
        <v>CM</v>
      </c>
      <c r="Z79" s="5" t="s">
        <v>26</v>
      </c>
      <c r="AB79" s="5" t="s">
        <v>27</v>
      </c>
    </row>
    <row r="80" spans="7:26" ht="12.75">
      <c r="G80" s="36"/>
      <c r="M80" s="5" t="s">
        <v>7</v>
      </c>
      <c r="S80" s="5"/>
      <c r="W80" s="3"/>
      <c r="X80" s="13" t="s">
        <v>7</v>
      </c>
      <c r="Y80" s="5" t="s">
        <v>7</v>
      </c>
      <c r="Z80" s="5"/>
    </row>
    <row r="81" spans="7:26" ht="4.5" customHeight="1">
      <c r="G81" s="36"/>
      <c r="Z81" s="41"/>
    </row>
    <row r="82" spans="7:34" ht="12.75">
      <c r="G82" s="36"/>
      <c r="K82" s="42">
        <f>IF(X73="n",AG74/2,AH74/2)*0.999</f>
        <v>52.160444876712326</v>
      </c>
      <c r="L82" s="5" t="str">
        <f>IF($X$73="n","''","cm")</f>
        <v>cm</v>
      </c>
      <c r="M82" s="43"/>
      <c r="N82" s="8"/>
      <c r="O82" s="49"/>
      <c r="P82" s="50" t="s">
        <v>28</v>
      </c>
      <c r="Q82" s="51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</row>
    <row r="83" spans="7:18" ht="12.75">
      <c r="G83" s="36"/>
      <c r="K83" s="44" t="s">
        <v>7</v>
      </c>
      <c r="L83" t="s">
        <v>7</v>
      </c>
      <c r="O83" s="5" t="s">
        <v>7</v>
      </c>
      <c r="R83" s="43" t="s">
        <v>7</v>
      </c>
    </row>
    <row r="84" spans="7:33" ht="4.5" customHeight="1">
      <c r="G84" s="36"/>
      <c r="AG84" s="4"/>
    </row>
    <row r="85" spans="7:20" ht="12.75">
      <c r="G85" s="36"/>
      <c r="K85" s="27" t="s">
        <v>7</v>
      </c>
      <c r="M85" s="45"/>
      <c r="O85" t="s">
        <v>29</v>
      </c>
      <c r="T85" t="s">
        <v>30</v>
      </c>
    </row>
    <row r="86" spans="7:30" ht="12">
      <c r="G86" s="1"/>
      <c r="O86" t="s">
        <v>31</v>
      </c>
      <c r="AD86" t="s">
        <v>32</v>
      </c>
    </row>
    <row r="87" spans="7:11" ht="12">
      <c r="G87" s="1"/>
      <c r="K87" s="4"/>
    </row>
    <row r="88" spans="7:29" ht="12.75">
      <c r="G88" s="1"/>
      <c r="L88" s="52" t="s">
        <v>7</v>
      </c>
      <c r="M88" s="52"/>
      <c r="O88" t="s">
        <v>33</v>
      </c>
      <c r="T88" s="5"/>
      <c r="AC88" s="40"/>
    </row>
    <row r="89" spans="7:14" ht="12.75">
      <c r="G89" s="1"/>
      <c r="K89" s="53" t="s">
        <v>7</v>
      </c>
      <c r="L89" s="52" t="s">
        <v>7</v>
      </c>
      <c r="M89" s="20" t="s">
        <v>7</v>
      </c>
      <c r="N89" s="54" t="s">
        <v>34</v>
      </c>
    </row>
    <row r="90" spans="7:15" ht="12.75">
      <c r="G90" s="1"/>
      <c r="K90" s="55" t="s">
        <v>7</v>
      </c>
      <c r="L90" t="s">
        <v>7</v>
      </c>
      <c r="M90" s="56"/>
      <c r="N90" s="56" t="s">
        <v>35</v>
      </c>
      <c r="O90" s="56"/>
    </row>
    <row r="91" spans="1:14" ht="12.75">
      <c r="A91" t="s">
        <v>7</v>
      </c>
      <c r="B91" t="s">
        <v>7</v>
      </c>
      <c r="E91" s="3" t="s">
        <v>7</v>
      </c>
      <c r="G91" s="1"/>
      <c r="K91" s="13">
        <f>K73</f>
        <v>97.70301369863014</v>
      </c>
      <c r="L91" s="5" t="str">
        <f>IF($X$73="n","''","cm")</f>
        <v>cm</v>
      </c>
      <c r="N91" t="s">
        <v>36</v>
      </c>
    </row>
    <row r="92" spans="7:15" ht="12.75">
      <c r="G92" s="1"/>
      <c r="K92" s="44" t="s">
        <v>7</v>
      </c>
      <c r="L92" t="s">
        <v>7</v>
      </c>
      <c r="O92" s="5" t="s">
        <v>7</v>
      </c>
    </row>
    <row r="93" spans="7:26" ht="12.75">
      <c r="G93" s="1"/>
      <c r="M93" s="5"/>
      <c r="N93" s="2" t="s">
        <v>37</v>
      </c>
      <c r="X93" s="57"/>
      <c r="Y93" s="5"/>
      <c r="Z93" t="s">
        <v>7</v>
      </c>
    </row>
    <row r="94" spans="1:25" ht="12">
      <c r="A94" t="s">
        <v>38</v>
      </c>
      <c r="D94" t="s">
        <v>39</v>
      </c>
      <c r="E94" t="s">
        <v>40</v>
      </c>
      <c r="G94" s="1"/>
      <c r="I94" t="s">
        <v>41</v>
      </c>
      <c r="N94" s="58" t="s">
        <v>42</v>
      </c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</row>
    <row r="95" spans="7:27" ht="12">
      <c r="G95" s="1"/>
      <c r="K95" s="24"/>
      <c r="N95" s="97" t="s">
        <v>43</v>
      </c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</row>
    <row r="96" spans="7:10" ht="12">
      <c r="G96" s="1"/>
      <c r="I96" s="1"/>
      <c r="J96" s="9"/>
    </row>
    <row r="97" spans="7:33" ht="12">
      <c r="G97" s="1"/>
      <c r="I97" s="1"/>
      <c r="J97" s="9"/>
      <c r="AG97" s="2" t="s">
        <v>7</v>
      </c>
    </row>
    <row r="98" spans="7:27" ht="12.75">
      <c r="G98" s="1"/>
      <c r="I98" s="1"/>
      <c r="J98" s="9"/>
      <c r="K98" s="42">
        <f>X99*7.43</f>
        <v>42.648586767123284</v>
      </c>
      <c r="L98" s="5" t="str">
        <f>IF($X$73="n","''","cm")</f>
        <v>cm</v>
      </c>
      <c r="N98" s="97" t="s">
        <v>44</v>
      </c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</row>
    <row r="99" spans="7:25" ht="12.75">
      <c r="G99" s="1"/>
      <c r="I99" s="1"/>
      <c r="J99" s="9"/>
      <c r="N99" t="s">
        <v>45</v>
      </c>
      <c r="X99" s="59">
        <f>K91/8*0.47</f>
        <v>5.74005205479452</v>
      </c>
      <c r="Y99" s="5" t="str">
        <f>IF($X$73="n","''","cm")</f>
        <v>cm</v>
      </c>
    </row>
    <row r="100" spans="7:24" ht="12">
      <c r="G100" s="1"/>
      <c r="I100" s="1"/>
      <c r="J100" s="9"/>
      <c r="K100" s="24"/>
      <c r="T100" t="s">
        <v>46</v>
      </c>
      <c r="X100" t="s">
        <v>47</v>
      </c>
    </row>
    <row r="101" spans="7:24" ht="12.75">
      <c r="G101" s="1"/>
      <c r="J101" s="9"/>
      <c r="L101" s="5" t="s">
        <v>7</v>
      </c>
      <c r="X101" s="2" t="s">
        <v>7</v>
      </c>
    </row>
    <row r="102" spans="7:24" ht="12">
      <c r="G102" s="1"/>
      <c r="K102" t="s">
        <v>48</v>
      </c>
      <c r="X102" s="2" t="s">
        <v>7</v>
      </c>
    </row>
    <row r="103" spans="2:7" ht="12">
      <c r="B103" t="s">
        <v>49</v>
      </c>
      <c r="G103" s="1"/>
    </row>
    <row r="104" spans="7:11" ht="12">
      <c r="G104" s="1"/>
      <c r="K104" t="s">
        <v>50</v>
      </c>
    </row>
    <row r="105" ht="12">
      <c r="K105" t="s">
        <v>51</v>
      </c>
    </row>
    <row r="106" ht="12">
      <c r="K106" t="s">
        <v>52</v>
      </c>
    </row>
    <row r="107" ht="12">
      <c r="K107" t="s">
        <v>53</v>
      </c>
    </row>
    <row r="108" ht="12">
      <c r="K108" t="s">
        <v>54</v>
      </c>
    </row>
    <row r="109" ht="12">
      <c r="K109" t="s">
        <v>55</v>
      </c>
    </row>
  </sheetData>
  <sheetProtection/>
  <mergeCells count="5">
    <mergeCell ref="X74:AE74"/>
    <mergeCell ref="X76:AE76"/>
    <mergeCell ref="N79:W79"/>
    <mergeCell ref="N95:AA95"/>
    <mergeCell ref="N98:AA98"/>
  </mergeCells>
  <hyperlinks>
    <hyperlink ref="N90" r:id="rId1" display="wwwb3ayw@windstream.net"/>
  </hyperlinks>
  <printOptions/>
  <pageMargins left="0.5" right="0.25" top="0.9840277777777777" bottom="0.9840277777777777" header="0.5" footer="0.5"/>
  <pageSetup horizontalDpi="300" verticalDpi="300" orientation="portrait" scale="90"/>
  <headerFooter alignWithMargins="0">
    <oddHeader>&amp;C&amp;16&amp;F</oddHeader>
    <oddFooter>&amp;L&amp;D&amp;R&amp;F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13"/>
  <sheetViews>
    <sheetView tabSelected="1" zoomScalePageLayoutView="0" workbookViewId="0" topLeftCell="A58">
      <selection activeCell="AA87" sqref="AA87"/>
    </sheetView>
  </sheetViews>
  <sheetFormatPr defaultColWidth="9.140625" defaultRowHeight="12.75"/>
  <cols>
    <col min="1" max="1" width="5.57421875" style="0" customWidth="1"/>
    <col min="2" max="6" width="2.28125" style="0" customWidth="1"/>
    <col min="7" max="7" width="0.85546875" style="0" customWidth="1"/>
    <col min="8" max="8" width="1.7109375" style="0" customWidth="1"/>
    <col min="9" max="10" width="0.85546875" style="0" customWidth="1"/>
    <col min="11" max="11" width="8.57421875" style="0" customWidth="1"/>
    <col min="12" max="12" width="5.00390625" style="0" customWidth="1"/>
    <col min="13" max="13" width="4.57421875" style="0" customWidth="1"/>
    <col min="14" max="14" width="3.00390625" style="0" customWidth="1"/>
    <col min="15" max="15" width="3.57421875" style="0" customWidth="1"/>
    <col min="16" max="16" width="7.421875" style="0" customWidth="1"/>
    <col min="17" max="17" width="6.00390625" style="0" customWidth="1"/>
    <col min="18" max="21" width="2.28125" style="0" customWidth="1"/>
    <col min="22" max="22" width="3.28125" style="0" customWidth="1"/>
    <col min="23" max="23" width="2.28125" style="0" customWidth="1"/>
    <col min="24" max="24" width="8.28125" style="0" customWidth="1"/>
    <col min="25" max="25" width="6.7109375" style="0" customWidth="1"/>
    <col min="26" max="26" width="0" style="0" hidden="1" customWidth="1"/>
    <col min="27" max="27" width="5.140625" style="0" customWidth="1"/>
    <col min="28" max="32" width="2.28125" style="0" customWidth="1"/>
  </cols>
  <sheetData>
    <row r="1" spans="1:33" ht="19.5">
      <c r="A1" s="100" t="s">
        <v>114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</row>
    <row r="3" ht="12">
      <c r="M3" t="s">
        <v>76</v>
      </c>
    </row>
    <row r="4" spans="13:16" ht="12">
      <c r="M4" t="s">
        <v>92</v>
      </c>
      <c r="P4" t="s">
        <v>115</v>
      </c>
    </row>
    <row r="5" spans="2:12" ht="12">
      <c r="B5" t="s">
        <v>56</v>
      </c>
      <c r="L5" t="s">
        <v>97</v>
      </c>
    </row>
    <row r="6" ht="12">
      <c r="G6" s="1"/>
    </row>
    <row r="7" spans="7:16" ht="12">
      <c r="G7" s="1"/>
      <c r="P7" s="2"/>
    </row>
    <row r="8" spans="7:13" ht="12">
      <c r="G8" s="1"/>
      <c r="M8" t="s">
        <v>124</v>
      </c>
    </row>
    <row r="9" ht="12">
      <c r="G9" s="1"/>
    </row>
    <row r="10" spans="7:25" ht="12.75">
      <c r="G10" s="1"/>
      <c r="K10" s="4"/>
      <c r="M10" s="9"/>
      <c r="N10" s="9"/>
      <c r="O10" s="9"/>
      <c r="P10" s="8" t="s">
        <v>57</v>
      </c>
      <c r="Q10" s="9"/>
      <c r="R10" s="9"/>
      <c r="S10" s="9"/>
      <c r="T10" s="60"/>
      <c r="U10" s="39"/>
      <c r="V10" s="8"/>
      <c r="W10" s="8"/>
      <c r="X10" s="9"/>
      <c r="Y10" s="9"/>
    </row>
    <row r="11" spans="7:34" ht="12.75">
      <c r="G11" s="1"/>
      <c r="K11" t="s">
        <v>7</v>
      </c>
      <c r="N11" s="20" t="s">
        <v>123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21"/>
    </row>
    <row r="12" spans="5:36" ht="12.75">
      <c r="E12" s="3"/>
      <c r="G12" s="1"/>
      <c r="K12" s="7" t="s">
        <v>7</v>
      </c>
      <c r="L12" s="5"/>
      <c r="M12" s="7"/>
      <c r="Z12" s="41"/>
      <c r="AC12" s="9"/>
      <c r="AD12" s="9"/>
      <c r="AE12" s="60"/>
      <c r="AF12" s="39"/>
      <c r="AG12" s="8"/>
      <c r="AH12" s="8"/>
      <c r="AI12" s="9"/>
      <c r="AJ12" s="9"/>
    </row>
    <row r="13" spans="7:24" ht="4.5" customHeight="1">
      <c r="G13" s="1"/>
      <c r="L13" s="5"/>
      <c r="X13" s="61"/>
    </row>
    <row r="14" spans="5:34" ht="12.75">
      <c r="E14" s="3" t="s">
        <v>6</v>
      </c>
      <c r="G14" s="1"/>
      <c r="K14" s="13">
        <f>Y70*0.977</f>
        <v>12.380734472838043</v>
      </c>
      <c r="L14" s="5" t="str">
        <f>IF($X$68="N","''","cm")</f>
        <v>''</v>
      </c>
      <c r="M14" s="2" t="s">
        <v>58</v>
      </c>
      <c r="W14" s="3"/>
      <c r="X14" s="62"/>
      <c r="Y14" s="5" t="s">
        <v>7</v>
      </c>
      <c r="AG14" s="11"/>
      <c r="AH14" s="11"/>
    </row>
    <row r="15" spans="7:34" ht="12.75">
      <c r="G15" s="1"/>
      <c r="M15" s="46" t="s">
        <v>93</v>
      </c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63"/>
      <c r="Y15" s="46"/>
      <c r="Z15" s="46"/>
      <c r="AA15" s="64"/>
      <c r="AB15" s="46"/>
      <c r="AC15" s="46"/>
      <c r="AD15" s="46"/>
      <c r="AE15" s="46"/>
      <c r="AG15" s="18"/>
      <c r="AH15" s="19"/>
    </row>
    <row r="16" spans="7:34" ht="12.75">
      <c r="G16" s="1"/>
      <c r="M16" s="43"/>
      <c r="N16" s="8"/>
      <c r="O16" s="8"/>
      <c r="Q16" s="9"/>
      <c r="R16" s="9"/>
      <c r="S16" s="9"/>
      <c r="T16" s="9"/>
      <c r="U16" s="9"/>
      <c r="W16" s="3"/>
      <c r="X16" s="42"/>
      <c r="Y16" s="40"/>
      <c r="Z16" s="5"/>
      <c r="AE16" s="4"/>
      <c r="AF16" s="4"/>
      <c r="AG16" s="21"/>
      <c r="AH16" s="22" t="s">
        <v>7</v>
      </c>
    </row>
    <row r="17" spans="7:29" ht="12.75">
      <c r="G17" s="1" t="s">
        <v>7</v>
      </c>
      <c r="K17" s="4"/>
      <c r="L17" s="9"/>
      <c r="M17" s="43"/>
      <c r="N17" s="8"/>
      <c r="O17" s="8"/>
      <c r="P17" s="9"/>
      <c r="Q17" s="9"/>
      <c r="R17" s="9"/>
      <c r="S17" s="9"/>
      <c r="T17" s="9"/>
      <c r="U17" s="9"/>
      <c r="W17" s="3"/>
      <c r="X17" s="42"/>
      <c r="Y17" s="40"/>
      <c r="Z17" s="5"/>
      <c r="AB17" s="65"/>
      <c r="AC17" s="28"/>
    </row>
    <row r="18" spans="1:27" ht="12.75">
      <c r="A18" s="5" t="s">
        <v>7</v>
      </c>
      <c r="C18" t="s">
        <v>7</v>
      </c>
      <c r="G18" s="1"/>
      <c r="K18" s="30" t="s">
        <v>7</v>
      </c>
      <c r="L18" s="9"/>
      <c r="M18" s="9"/>
      <c r="N18" s="9"/>
      <c r="O18" s="9"/>
      <c r="P18" s="9" t="s">
        <v>125</v>
      </c>
      <c r="Q18" s="9"/>
      <c r="R18" s="9"/>
      <c r="S18" s="9"/>
      <c r="T18" s="9"/>
      <c r="U18" s="39"/>
      <c r="V18" s="66"/>
      <c r="W18" s="66"/>
      <c r="X18" s="8"/>
      <c r="Y18" s="9"/>
      <c r="Z18" s="9"/>
      <c r="AA18" s="65"/>
    </row>
    <row r="19" spans="7:26" ht="12.75">
      <c r="G19" s="36"/>
      <c r="K19" s="37" t="s">
        <v>7</v>
      </c>
      <c r="L19" s="9" t="s">
        <v>7</v>
      </c>
      <c r="M19" s="8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7:16" ht="12">
      <c r="G20" s="36"/>
      <c r="K20" s="9"/>
      <c r="L20" s="9"/>
      <c r="M20" s="67"/>
      <c r="N20" s="67"/>
      <c r="O20" s="67"/>
      <c r="P20" s="67"/>
    </row>
    <row r="21" spans="7:13" ht="4.5" customHeight="1">
      <c r="G21" s="36"/>
      <c r="M21" s="68"/>
    </row>
    <row r="22" spans="7:29" ht="12.75">
      <c r="G22" s="36"/>
      <c r="K22" s="69">
        <f>K57*1.0001</f>
        <v>1.249315469364352</v>
      </c>
      <c r="L22" s="5" t="str">
        <f>IF($X$68="N","''","cm")</f>
        <v>''</v>
      </c>
      <c r="M22" s="67" t="s">
        <v>117</v>
      </c>
      <c r="O22" s="9"/>
      <c r="P22" s="43"/>
      <c r="Q22" s="8"/>
      <c r="R22" s="8"/>
      <c r="S22" s="9"/>
      <c r="T22" s="9"/>
      <c r="U22" s="9"/>
      <c r="V22" s="9"/>
      <c r="W22" s="9"/>
      <c r="X22" s="9"/>
      <c r="Z22" s="3"/>
      <c r="AA22" s="42"/>
      <c r="AB22" s="40"/>
      <c r="AC22" s="5"/>
    </row>
    <row r="23" spans="7:31" ht="12.75">
      <c r="G23" s="36"/>
      <c r="K23" s="44" t="s">
        <v>7</v>
      </c>
      <c r="L23" s="67" t="s">
        <v>7</v>
      </c>
      <c r="M23" s="43"/>
      <c r="N23" s="8"/>
      <c r="O23" s="8" t="s">
        <v>118</v>
      </c>
      <c r="P23" s="9"/>
      <c r="Q23" s="9"/>
      <c r="R23" s="9"/>
      <c r="S23" s="9"/>
      <c r="T23" s="9"/>
      <c r="U23" s="9"/>
      <c r="W23" s="3"/>
      <c r="X23" s="42"/>
      <c r="Y23" s="40"/>
      <c r="Z23" s="5"/>
      <c r="AD23" s="65"/>
      <c r="AE23" s="28"/>
    </row>
    <row r="24" spans="7:28" ht="12.75">
      <c r="G24" s="36"/>
      <c r="K24" s="27" t="s">
        <v>7</v>
      </c>
      <c r="L24" s="67"/>
      <c r="O24" s="9" t="s">
        <v>116</v>
      </c>
      <c r="Q24" s="5"/>
      <c r="R24" s="6"/>
      <c r="AB24" s="28"/>
    </row>
    <row r="25" spans="7:24" ht="12">
      <c r="G25" s="1"/>
      <c r="L25" s="67"/>
      <c r="O25" s="9"/>
      <c r="P25" t="s">
        <v>120</v>
      </c>
      <c r="X25" s="40"/>
    </row>
    <row r="26" spans="7:30" ht="12.75">
      <c r="G26" s="1"/>
      <c r="M26" s="66" t="s">
        <v>59</v>
      </c>
      <c r="Q26" s="8"/>
      <c r="R26" s="9"/>
      <c r="S26" s="67"/>
      <c r="T26" s="9"/>
      <c r="U26" s="9"/>
      <c r="V26" s="9"/>
      <c r="W26" s="67"/>
      <c r="X26" s="70"/>
      <c r="Y26" s="5"/>
      <c r="AD26" s="67"/>
    </row>
    <row r="27" spans="7:16" ht="12">
      <c r="G27" s="1"/>
      <c r="M27" s="67"/>
      <c r="N27" s="67"/>
      <c r="O27" s="67"/>
      <c r="P27" s="67"/>
    </row>
    <row r="28" spans="7:24" ht="12">
      <c r="G28" s="1"/>
      <c r="X28" s="40"/>
    </row>
    <row r="29" spans="7:28" ht="12.75">
      <c r="G29" s="1"/>
      <c r="K29" s="4"/>
      <c r="M29" s="8"/>
      <c r="N29" s="66"/>
      <c r="O29" s="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5:18" ht="12.75">
      <c r="E30" s="3"/>
      <c r="G30" s="1"/>
      <c r="K30" t="s">
        <v>7</v>
      </c>
      <c r="M30" s="67"/>
      <c r="N30" s="67"/>
      <c r="O30" s="67"/>
      <c r="P30" s="67"/>
      <c r="Q30" s="67"/>
      <c r="R30" s="67"/>
    </row>
    <row r="31" spans="7:34" ht="12.75">
      <c r="G31" s="1"/>
      <c r="K31" s="7" t="s">
        <v>7</v>
      </c>
      <c r="L31" s="5"/>
      <c r="M31" s="8"/>
      <c r="N31" s="67"/>
      <c r="O31" s="67"/>
      <c r="P31" s="67"/>
      <c r="Q31" s="67"/>
      <c r="R31" s="67"/>
      <c r="S31" s="67"/>
      <c r="AG31" s="11"/>
      <c r="AH31" s="11"/>
    </row>
    <row r="32" spans="5:34" ht="12.75">
      <c r="E32" s="3" t="s">
        <v>6</v>
      </c>
      <c r="G32" s="1"/>
      <c r="K32" s="13">
        <f>Y70</f>
        <v>12.67219495684549</v>
      </c>
      <c r="L32" s="5" t="str">
        <f>IF($X$68="N","''","cm")</f>
        <v>''</v>
      </c>
      <c r="M32" s="71"/>
      <c r="N32" s="43"/>
      <c r="O32" s="8"/>
      <c r="AG32" s="11"/>
      <c r="AH32" s="11"/>
    </row>
    <row r="33" spans="7:34" ht="12.75">
      <c r="G33" s="1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63"/>
      <c r="Y33" s="46"/>
      <c r="Z33" s="46"/>
      <c r="AA33" s="64"/>
      <c r="AB33" s="46"/>
      <c r="AC33" s="46"/>
      <c r="AD33" s="46"/>
      <c r="AE33" s="46"/>
      <c r="AG33" s="18"/>
      <c r="AH33" s="19"/>
    </row>
    <row r="34" spans="7:27" ht="12.75">
      <c r="G34" s="1"/>
      <c r="L34" s="20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</row>
    <row r="35" spans="7:28" ht="12.75">
      <c r="G35" s="1" t="s">
        <v>7</v>
      </c>
      <c r="K35" s="4"/>
      <c r="M35" s="20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</row>
    <row r="36" spans="1:35" ht="12.75">
      <c r="A36" s="5" t="s">
        <v>7</v>
      </c>
      <c r="C36" t="s">
        <v>7</v>
      </c>
      <c r="G36" s="1"/>
      <c r="K36" s="30" t="s">
        <v>7</v>
      </c>
      <c r="AH36" s="67"/>
      <c r="AI36" s="67"/>
    </row>
    <row r="37" spans="7:35" ht="12.75">
      <c r="G37" s="36"/>
      <c r="K37" s="37" t="s">
        <v>7</v>
      </c>
      <c r="L37" t="s">
        <v>7</v>
      </c>
      <c r="M37" s="8" t="s">
        <v>102</v>
      </c>
      <c r="AH37" s="67"/>
      <c r="AI37" s="67"/>
    </row>
    <row r="38" spans="7:15" ht="12.75">
      <c r="G38" s="36"/>
      <c r="M38" s="71"/>
      <c r="N38" s="43"/>
      <c r="O38" s="8"/>
    </row>
    <row r="39" spans="7:27" ht="12.75">
      <c r="G39" s="36"/>
      <c r="M39" s="8" t="s">
        <v>60</v>
      </c>
      <c r="N39" s="67"/>
      <c r="O39" s="67"/>
      <c r="P39" s="67"/>
      <c r="Q39" s="67"/>
      <c r="R39" s="67"/>
      <c r="S39" s="67"/>
      <c r="T39" s="67"/>
      <c r="U39" s="67"/>
      <c r="V39" s="67"/>
      <c r="W39" s="60"/>
      <c r="X39" s="39"/>
      <c r="Y39" s="73"/>
      <c r="AA39" s="9"/>
    </row>
    <row r="40" spans="7:29" ht="12.75">
      <c r="G40" s="36"/>
      <c r="K40" s="69">
        <f>K57*1.0001</f>
        <v>1.249315469364352</v>
      </c>
      <c r="L40" s="5" t="str">
        <f>IF($X$68="N","''","cm")</f>
        <v>''</v>
      </c>
      <c r="M40" s="71" t="s">
        <v>61</v>
      </c>
      <c r="N40" s="67"/>
      <c r="O40" s="67"/>
      <c r="P40" s="67"/>
      <c r="Q40" s="67"/>
      <c r="R40" s="67"/>
      <c r="S40" s="71"/>
      <c r="T40" s="67"/>
      <c r="U40" s="67"/>
      <c r="V40" s="67"/>
      <c r="W40" s="74"/>
      <c r="X40" s="13"/>
      <c r="Y40" s="71"/>
      <c r="AB40" s="9"/>
      <c r="AC40" s="9"/>
    </row>
    <row r="41" spans="7:36" ht="12.75">
      <c r="G41" s="36"/>
      <c r="K41" s="44" t="s">
        <v>7</v>
      </c>
      <c r="L41" t="s">
        <v>7</v>
      </c>
      <c r="M41" s="71"/>
      <c r="N41" s="67"/>
      <c r="O41" s="67"/>
      <c r="P41" s="67"/>
      <c r="Q41" s="67"/>
      <c r="R41" s="67"/>
      <c r="S41" s="71"/>
      <c r="T41" s="67"/>
      <c r="U41" s="67"/>
      <c r="V41" s="67"/>
      <c r="W41" s="74"/>
      <c r="X41" s="13"/>
      <c r="Y41" s="71"/>
      <c r="AJ41" s="11"/>
    </row>
    <row r="42" spans="7:13" ht="12.75">
      <c r="G42" s="36"/>
      <c r="K42" s="27" t="s">
        <v>7</v>
      </c>
      <c r="M42" s="68"/>
    </row>
    <row r="43" spans="7:26" ht="12">
      <c r="G43" s="1"/>
      <c r="M43" s="67"/>
      <c r="Z43" s="41"/>
    </row>
    <row r="44" spans="7:33" ht="12.75">
      <c r="G44" s="1"/>
      <c r="L44" s="20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67"/>
      <c r="AE44" s="67"/>
      <c r="AF44" s="67"/>
      <c r="AG44" s="67"/>
    </row>
    <row r="45" spans="7:14" ht="12.75">
      <c r="G45" s="1"/>
      <c r="M45" s="67"/>
      <c r="N45" s="52"/>
    </row>
    <row r="46" spans="7:31" ht="12.75">
      <c r="G46" s="1"/>
      <c r="M46" t="s">
        <v>110</v>
      </c>
      <c r="AA46" s="72"/>
      <c r="AB46" s="72"/>
      <c r="AC46" s="72"/>
      <c r="AD46" s="72"/>
      <c r="AE46" s="72"/>
    </row>
    <row r="47" spans="7:22" ht="12">
      <c r="G47" s="1"/>
      <c r="K47" s="4"/>
      <c r="M47" s="67" t="s">
        <v>111</v>
      </c>
      <c r="N47" s="54"/>
      <c r="V47" t="s">
        <v>113</v>
      </c>
    </row>
    <row r="48" spans="7:16" ht="12">
      <c r="G48" s="1"/>
      <c r="K48" t="s">
        <v>7</v>
      </c>
      <c r="P48" t="s">
        <v>112</v>
      </c>
    </row>
    <row r="49" spans="5:28" ht="12.75">
      <c r="E49" s="3"/>
      <c r="G49" s="1"/>
      <c r="K49" s="7"/>
      <c r="L49" s="5"/>
      <c r="M49" s="7"/>
      <c r="N49" s="5"/>
      <c r="O49" s="101"/>
      <c r="P49" s="101"/>
      <c r="Q49" s="101"/>
      <c r="R49" s="101"/>
      <c r="S49" s="101"/>
      <c r="T49" s="101"/>
      <c r="U49" s="101"/>
      <c r="V49" s="101"/>
      <c r="W49" s="47"/>
      <c r="X49" s="67"/>
      <c r="Y49" s="67"/>
      <c r="Z49" s="60"/>
      <c r="AA49" s="39"/>
      <c r="AB49" s="73"/>
    </row>
    <row r="50" spans="7:28" ht="12.75">
      <c r="G50" s="1"/>
      <c r="L50" s="5"/>
      <c r="M50" s="8"/>
      <c r="N50" s="67"/>
      <c r="O50" s="67"/>
      <c r="P50" s="71"/>
      <c r="Q50" s="67"/>
      <c r="R50" s="67"/>
      <c r="S50" s="67"/>
      <c r="T50" s="67"/>
      <c r="U50" s="67"/>
      <c r="V50" s="71"/>
      <c r="W50" s="67"/>
      <c r="X50" s="67"/>
      <c r="Y50" s="67"/>
      <c r="Z50" s="74"/>
      <c r="AA50" s="13"/>
      <c r="AB50" s="71"/>
    </row>
    <row r="51" spans="5:34" ht="12.75">
      <c r="E51" s="3" t="s">
        <v>6</v>
      </c>
      <c r="G51" s="1"/>
      <c r="K51" s="13">
        <f>Y70</f>
        <v>12.67219495684549</v>
      </c>
      <c r="L51" s="5" t="str">
        <f>IF($X$68="N","''","cm")</f>
        <v>''</v>
      </c>
      <c r="M51" s="71"/>
      <c r="N51" s="67"/>
      <c r="O51" s="67"/>
      <c r="P51" s="95"/>
      <c r="Q51" s="95"/>
      <c r="R51" s="95"/>
      <c r="S51" s="95"/>
      <c r="T51" s="95"/>
      <c r="U51" s="95"/>
      <c r="V51" s="95"/>
      <c r="W51" s="95"/>
      <c r="X51" s="48"/>
      <c r="Y51" s="71"/>
      <c r="AG51" s="11"/>
      <c r="AH51" s="11"/>
    </row>
    <row r="52" spans="7:14" ht="12.75">
      <c r="G52" s="1"/>
      <c r="M52" s="8" t="s">
        <v>100</v>
      </c>
      <c r="N52" s="5"/>
    </row>
    <row r="53" spans="7:31" ht="12.75">
      <c r="G53" s="1" t="s">
        <v>7</v>
      </c>
      <c r="K53" s="4"/>
      <c r="M53" s="65"/>
      <c r="N53" s="8"/>
      <c r="O53" s="8"/>
      <c r="P53" s="8"/>
      <c r="Q53" s="66"/>
      <c r="R53" s="8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23" ht="12.75">
      <c r="A54" s="5" t="s">
        <v>7</v>
      </c>
      <c r="C54" t="s">
        <v>7</v>
      </c>
      <c r="G54" s="1"/>
      <c r="K54" s="30" t="s">
        <v>7</v>
      </c>
      <c r="M54" s="75"/>
      <c r="N54" s="95"/>
      <c r="O54" s="95"/>
      <c r="P54" s="95"/>
      <c r="Q54" s="95"/>
      <c r="R54" s="95"/>
      <c r="S54" s="95"/>
      <c r="T54" s="95"/>
      <c r="U54" s="95"/>
      <c r="V54" s="48"/>
      <c r="W54" s="47"/>
    </row>
    <row r="55" spans="7:33" ht="12.75">
      <c r="G55" s="36"/>
      <c r="K55" s="37" t="s">
        <v>7</v>
      </c>
      <c r="L55" t="s">
        <v>7</v>
      </c>
      <c r="M55" s="8"/>
      <c r="N55" s="72"/>
      <c r="P55" s="76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67"/>
      <c r="AB55" s="67"/>
      <c r="AC55" s="67"/>
      <c r="AD55" s="67"/>
      <c r="AE55" s="67"/>
      <c r="AF55" s="67"/>
      <c r="AG55" s="67"/>
    </row>
    <row r="56" spans="7:33" ht="12.75">
      <c r="G56" s="36"/>
      <c r="M56" s="71"/>
      <c r="N56" s="77" t="s">
        <v>101</v>
      </c>
      <c r="P56" s="77"/>
      <c r="Q56" s="77"/>
      <c r="R56" s="77"/>
      <c r="S56" s="77"/>
      <c r="T56" s="77"/>
      <c r="U56" s="77"/>
      <c r="V56" s="77"/>
      <c r="W56" s="77"/>
      <c r="X56" s="77" t="s">
        <v>107</v>
      </c>
      <c r="Y56" s="77"/>
      <c r="Z56" s="77"/>
      <c r="AA56" s="67"/>
      <c r="AB56" s="67"/>
      <c r="AC56" s="67"/>
      <c r="AD56" s="67"/>
      <c r="AE56" s="67"/>
      <c r="AF56" s="67"/>
      <c r="AG56" s="67"/>
    </row>
    <row r="57" spans="7:26" ht="12.75">
      <c r="G57" s="36"/>
      <c r="K57" s="69">
        <f>K76*1.0001</f>
        <v>1.249190550309321</v>
      </c>
      <c r="L57" s="5" t="str">
        <f>IF($X$68="N","''","cm")</f>
        <v>''</v>
      </c>
      <c r="M57" s="43"/>
      <c r="N57" s="72" t="s">
        <v>108</v>
      </c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</row>
    <row r="58" spans="7:37" ht="12">
      <c r="G58" s="36"/>
      <c r="K58" s="44"/>
      <c r="M58" s="67"/>
      <c r="AH58" s="67" t="s">
        <v>7</v>
      </c>
      <c r="AI58" s="67"/>
      <c r="AJ58" s="67"/>
      <c r="AK58" s="67"/>
    </row>
    <row r="59" spans="7:33" ht="16.5" customHeight="1">
      <c r="G59" s="36"/>
      <c r="K59" s="27" t="s">
        <v>7</v>
      </c>
      <c r="M59" s="68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73"/>
      <c r="Z59" s="67"/>
      <c r="AA59" s="67"/>
      <c r="AB59" s="67"/>
      <c r="AC59" s="67"/>
      <c r="AD59" s="67"/>
      <c r="AE59" s="67"/>
      <c r="AF59" s="67"/>
      <c r="AG59" s="67"/>
    </row>
    <row r="60" spans="7:33" ht="12.75">
      <c r="G60" s="1"/>
      <c r="N60" s="5" t="s">
        <v>103</v>
      </c>
      <c r="O60" s="5"/>
      <c r="P60" s="5"/>
      <c r="Q60" s="5"/>
      <c r="S60" s="67"/>
      <c r="T60" s="67"/>
      <c r="U60" s="67"/>
      <c r="V60" s="67"/>
      <c r="W60" s="67"/>
      <c r="X60" s="67"/>
      <c r="AF60" s="67"/>
      <c r="AG60" s="67"/>
    </row>
    <row r="61" spans="7:25" ht="12">
      <c r="G61" s="1"/>
      <c r="Y61" s="40"/>
    </row>
    <row r="62" spans="7:13" ht="12">
      <c r="G62" s="1"/>
      <c r="M62" t="s">
        <v>138</v>
      </c>
    </row>
    <row r="63" spans="7:31" ht="12">
      <c r="G63" s="1"/>
      <c r="AE63" t="s">
        <v>11</v>
      </c>
    </row>
    <row r="64" spans="7:27" ht="12.75">
      <c r="G64" s="1"/>
      <c r="K64" s="4"/>
      <c r="O64" s="7" t="s">
        <v>62</v>
      </c>
      <c r="P64" s="5"/>
      <c r="Q64" s="5"/>
      <c r="R64" s="5"/>
      <c r="S64" s="5"/>
      <c r="T64" s="5"/>
      <c r="U64" s="5"/>
      <c r="V64" s="5"/>
      <c r="W64" s="5"/>
      <c r="X64" s="5"/>
      <c r="Z64" s="5"/>
      <c r="AA64" s="5"/>
    </row>
    <row r="65" spans="5:28" ht="12.75">
      <c r="E65" s="3"/>
      <c r="G65" s="1"/>
      <c r="K65" t="s">
        <v>7</v>
      </c>
      <c r="M65" t="s">
        <v>7</v>
      </c>
      <c r="X65" t="s">
        <v>7</v>
      </c>
      <c r="Z65" s="4"/>
      <c r="AA65" s="5" t="s">
        <v>7</v>
      </c>
      <c r="AB65" t="s">
        <v>137</v>
      </c>
    </row>
    <row r="66" spans="7:34" ht="12.75">
      <c r="G66" s="1"/>
      <c r="K66" s="7" t="s">
        <v>7</v>
      </c>
      <c r="L66" s="5" t="s">
        <v>7</v>
      </c>
      <c r="M66" s="7" t="s">
        <v>119</v>
      </c>
      <c r="P66" s="9"/>
      <c r="Q66" s="70"/>
      <c r="R66" s="5"/>
      <c r="T66" s="9"/>
      <c r="U66" s="9"/>
      <c r="V66" s="9"/>
      <c r="W66" s="78">
        <v>175</v>
      </c>
      <c r="X66" s="79">
        <v>443.175</v>
      </c>
      <c r="Y66" s="5" t="s">
        <v>13</v>
      </c>
      <c r="AA66" t="s">
        <v>136</v>
      </c>
      <c r="AG66" s="11"/>
      <c r="AH66" s="11"/>
    </row>
    <row r="67" spans="7:24" ht="4.5" customHeight="1">
      <c r="G67" s="1"/>
      <c r="L67" s="5"/>
      <c r="X67" s="12" t="s">
        <v>7</v>
      </c>
    </row>
    <row r="68" spans="5:34" ht="12.75">
      <c r="E68" s="3" t="s">
        <v>6</v>
      </c>
      <c r="G68" s="1"/>
      <c r="K68" s="13">
        <f>Y70</f>
        <v>12.67219495684549</v>
      </c>
      <c r="L68" s="5" t="str">
        <f>IF($X$68="N","''","cm")</f>
        <v>''</v>
      </c>
      <c r="M68" s="5" t="s">
        <v>63</v>
      </c>
      <c r="W68" s="3" t="s">
        <v>16</v>
      </c>
      <c r="X68" s="80" t="s">
        <v>64</v>
      </c>
      <c r="Y68" s="5" t="s">
        <v>18</v>
      </c>
      <c r="AG68" s="11"/>
      <c r="AH68" s="11"/>
    </row>
    <row r="69" spans="7:27" ht="12.75">
      <c r="G69" s="1"/>
      <c r="M69" s="46" t="s">
        <v>7</v>
      </c>
      <c r="N69" s="46"/>
      <c r="O69" s="46"/>
      <c r="P69" s="46"/>
      <c r="Q69" s="81" t="s">
        <v>65</v>
      </c>
      <c r="R69" s="81"/>
      <c r="S69" s="81"/>
      <c r="T69" s="81"/>
      <c r="U69" s="81"/>
      <c r="V69" s="81"/>
      <c r="W69" s="81"/>
      <c r="X69" s="81"/>
      <c r="Y69" s="82">
        <f>IF(X68="n",492/X66*12.2,492/X66*12.2*2.56)</f>
        <v>13.5440852936199</v>
      </c>
      <c r="Z69" s="102" t="str">
        <f>IF($X$68="y","cm","inches")</f>
        <v>inches</v>
      </c>
      <c r="AA69" s="102"/>
    </row>
    <row r="70" spans="7:27" ht="12.75">
      <c r="G70" s="1" t="s">
        <v>7</v>
      </c>
      <c r="K70" s="4"/>
      <c r="M70" s="48" t="s">
        <v>7</v>
      </c>
      <c r="N70" s="5"/>
      <c r="Q70" s="83" t="s">
        <v>66</v>
      </c>
      <c r="R70" s="83"/>
      <c r="S70" s="83"/>
      <c r="T70" s="83"/>
      <c r="U70" s="83"/>
      <c r="V70" s="83"/>
      <c r="W70" s="83"/>
      <c r="X70" s="83"/>
      <c r="Y70" s="84">
        <f>IF(X68="n",(468/X66*12)/4*4,(468/X66*12)/4*4*2.56)</f>
        <v>12.67219495684549</v>
      </c>
      <c r="Z70" s="102" t="str">
        <f>IF($X$68="y","cm","inches")</f>
        <v>inches</v>
      </c>
      <c r="AA70" s="102"/>
    </row>
    <row r="71" spans="1:33" ht="12.75">
      <c r="A71" s="5" t="s">
        <v>7</v>
      </c>
      <c r="C71" t="s">
        <v>7</v>
      </c>
      <c r="G71" s="1"/>
      <c r="K71" s="30" t="s">
        <v>7</v>
      </c>
      <c r="L71" s="67"/>
      <c r="M71" s="75" t="s">
        <v>7</v>
      </c>
      <c r="N71" s="8" t="s">
        <v>7</v>
      </c>
      <c r="O71" s="66"/>
      <c r="P71" s="8"/>
      <c r="Q71" s="9"/>
      <c r="R71" s="67"/>
      <c r="S71" s="9"/>
      <c r="T71" s="9"/>
      <c r="U71" s="9"/>
      <c r="V71" s="9"/>
      <c r="W71" s="9"/>
      <c r="X71" s="67"/>
      <c r="Y71" s="67"/>
      <c r="Z71" s="67"/>
      <c r="AA71" s="67"/>
      <c r="AB71" s="67"/>
      <c r="AC71" s="67"/>
      <c r="AD71" s="67"/>
      <c r="AG71" s="35">
        <f>IF(X68="n",Y70,AA70)</f>
        <v>12.67219495684549</v>
      </c>
    </row>
    <row r="72" spans="6:30" ht="12">
      <c r="F72" s="4"/>
      <c r="G72" s="36"/>
      <c r="L72" s="67"/>
      <c r="M72" s="9" t="s">
        <v>139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67"/>
    </row>
    <row r="73" spans="7:35" ht="12.75">
      <c r="G73" s="36"/>
      <c r="K73" s="37" t="s">
        <v>7</v>
      </c>
      <c r="L73" s="67" t="s">
        <v>7</v>
      </c>
      <c r="M73" s="67" t="s">
        <v>67</v>
      </c>
      <c r="N73" s="67"/>
      <c r="O73" s="67"/>
      <c r="P73" s="67"/>
      <c r="Q73" t="s">
        <v>68</v>
      </c>
      <c r="S73" s="98">
        <f>Y70*1.92*0.2327</f>
        <v>5.661733951599255</v>
      </c>
      <c r="T73" s="98"/>
      <c r="U73" s="98"/>
      <c r="V73" s="73" t="str">
        <f>IF(X68="n","''","cm")</f>
        <v>''</v>
      </c>
      <c r="Z73" s="71"/>
      <c r="AA73" s="67"/>
      <c r="AB73" s="72"/>
      <c r="AC73" s="58"/>
      <c r="AD73" s="58"/>
      <c r="AE73" s="58"/>
      <c r="AF73" s="85"/>
      <c r="AG73" s="72"/>
      <c r="AI73" s="2"/>
    </row>
    <row r="74" spans="7:13" ht="12.75">
      <c r="G74" s="36"/>
      <c r="M74" s="5" t="s">
        <v>69</v>
      </c>
    </row>
    <row r="75" spans="7:27" ht="12">
      <c r="G75" s="36"/>
      <c r="M75" t="s">
        <v>129</v>
      </c>
      <c r="P75" s="67"/>
      <c r="Q75" s="67"/>
      <c r="R75" s="67" t="s">
        <v>94</v>
      </c>
      <c r="S75" s="67"/>
      <c r="T75" s="67"/>
      <c r="Z75" s="41"/>
      <c r="AA75" t="s">
        <v>122</v>
      </c>
    </row>
    <row r="76" spans="7:35" ht="12.75">
      <c r="G76" s="36"/>
      <c r="K76" s="69">
        <f>IF(X68="n",Y69/2,Y69/2)*0.166/13.5*15</f>
        <v>1.2490656437449466</v>
      </c>
      <c r="L76" s="5" t="str">
        <f>IF($X$68="N","''","cm")</f>
        <v>''</v>
      </c>
      <c r="M76" s="43" t="s">
        <v>105</v>
      </c>
      <c r="N76" s="77"/>
      <c r="P76" s="77"/>
      <c r="Q76" s="77"/>
      <c r="R76" s="77"/>
      <c r="S76" s="99"/>
      <c r="T76" s="99"/>
      <c r="U76" s="99"/>
      <c r="V76" s="77"/>
      <c r="Z76" s="77"/>
      <c r="AA76" s="77"/>
      <c r="AB76" s="77"/>
      <c r="AC76" s="77"/>
      <c r="AD76" s="77"/>
      <c r="AE76" s="77"/>
      <c r="AI76" s="72"/>
    </row>
    <row r="77" spans="7:29" ht="12.75">
      <c r="G77" s="36"/>
      <c r="K77" s="44" t="s">
        <v>7</v>
      </c>
      <c r="L77" t="s">
        <v>7</v>
      </c>
      <c r="M77" s="5" t="s">
        <v>104</v>
      </c>
      <c r="P77" s="72"/>
      <c r="Q77" s="72"/>
      <c r="R77" s="72"/>
      <c r="T77" s="5" t="s">
        <v>106</v>
      </c>
      <c r="X77" t="s">
        <v>7</v>
      </c>
      <c r="Y77" t="s">
        <v>127</v>
      </c>
      <c r="AA77" s="72"/>
      <c r="AB77" s="72"/>
      <c r="AC77" t="s">
        <v>128</v>
      </c>
    </row>
    <row r="78" spans="7:34" ht="12.75">
      <c r="G78" s="36"/>
      <c r="M78" s="72"/>
      <c r="N78" s="77"/>
      <c r="O78" t="s">
        <v>95</v>
      </c>
      <c r="P78" s="77"/>
      <c r="Q78" s="77"/>
      <c r="R78" s="77"/>
      <c r="S78" s="5"/>
      <c r="T78" s="5"/>
      <c r="AA78" s="77"/>
      <c r="AB78" s="77"/>
      <c r="AC78" s="77"/>
      <c r="AD78" s="77"/>
      <c r="AH78" s="72"/>
    </row>
    <row r="79" spans="7:42" ht="12.75">
      <c r="G79" s="36"/>
      <c r="K79" s="27" t="s">
        <v>7</v>
      </c>
      <c r="M79" s="5"/>
      <c r="O79" t="s">
        <v>131</v>
      </c>
      <c r="T79" s="5"/>
      <c r="AA79" s="72"/>
      <c r="AB79" s="72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</row>
    <row r="80" spans="7:27" ht="12.75">
      <c r="G80" s="1"/>
      <c r="M80" s="5" t="s">
        <v>99</v>
      </c>
      <c r="Y80" t="s">
        <v>109</v>
      </c>
      <c r="AA80" s="2"/>
    </row>
    <row r="81" spans="7:43" ht="4.5" customHeight="1">
      <c r="G81" s="1"/>
      <c r="K81" s="4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</row>
    <row r="82" spans="7:44" ht="12.75">
      <c r="G82" s="1"/>
      <c r="L82" s="5"/>
      <c r="M82" s="5"/>
      <c r="O82" s="5"/>
      <c r="P82" s="5"/>
      <c r="Q82" s="5"/>
      <c r="R82" s="5"/>
      <c r="S82" s="5"/>
      <c r="AG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</row>
    <row r="83" spans="7:44" ht="12.75">
      <c r="G83" s="1"/>
      <c r="K83" s="53" t="s">
        <v>7</v>
      </c>
      <c r="M83" s="52"/>
      <c r="O83" t="s">
        <v>141</v>
      </c>
      <c r="AG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</row>
    <row r="84" spans="7:42" ht="12.75">
      <c r="G84" s="1"/>
      <c r="K84" s="55" t="s">
        <v>7</v>
      </c>
      <c r="L84" t="s">
        <v>7</v>
      </c>
      <c r="M84" s="2"/>
      <c r="Z84" s="2"/>
      <c r="AO84" s="5"/>
      <c r="AP84" s="5"/>
    </row>
    <row r="85" spans="1:40" ht="12.75">
      <c r="A85" t="s">
        <v>7</v>
      </c>
      <c r="B85" t="s">
        <v>7</v>
      </c>
      <c r="E85" s="3" t="s">
        <v>7</v>
      </c>
      <c r="G85" s="1"/>
      <c r="K85" s="13">
        <f>Y70</f>
        <v>12.67219495684549</v>
      </c>
      <c r="L85" s="5" t="str">
        <f>IF($X$68="N","''","cm")</f>
        <v>''</v>
      </c>
      <c r="O85" t="s">
        <v>142</v>
      </c>
      <c r="AB85" s="5"/>
      <c r="AC85" s="72"/>
      <c r="AD85" s="72"/>
      <c r="AE85" s="72"/>
      <c r="AF85" s="72"/>
      <c r="AG85" s="72"/>
      <c r="AH85" s="72"/>
      <c r="AI85" s="72"/>
      <c r="AJ85" s="72"/>
      <c r="AK85" s="72"/>
      <c r="AL85" s="57"/>
      <c r="AM85" s="5"/>
      <c r="AN85" s="5"/>
    </row>
    <row r="86" spans="7:25" ht="12.75">
      <c r="G86" s="1"/>
      <c r="K86" s="44" t="s">
        <v>7</v>
      </c>
      <c r="W86" s="57"/>
      <c r="X86" s="5"/>
      <c r="Y86" s="5"/>
    </row>
    <row r="87" spans="7:33" ht="12.75">
      <c r="G87" s="1"/>
      <c r="M87" s="5"/>
      <c r="N87" s="72"/>
      <c r="O87" s="72"/>
      <c r="P87" s="92"/>
      <c r="Q87" s="72"/>
      <c r="R87" s="72"/>
      <c r="S87" s="72"/>
      <c r="T87" s="72"/>
      <c r="U87" s="72"/>
      <c r="V87" s="72"/>
      <c r="AG87" s="72"/>
    </row>
    <row r="88" spans="1:25" ht="12.75">
      <c r="A88" s="2" t="s">
        <v>7</v>
      </c>
      <c r="E88" s="2" t="s">
        <v>7</v>
      </c>
      <c r="G88" s="1"/>
      <c r="I88" s="2" t="s">
        <v>7</v>
      </c>
      <c r="O88" t="s">
        <v>121</v>
      </c>
      <c r="W88" s="5"/>
      <c r="X88" s="5"/>
      <c r="Y88" s="5"/>
    </row>
    <row r="89" spans="7:23" ht="12">
      <c r="G89" s="1"/>
      <c r="K89" s="24"/>
      <c r="M89" t="s">
        <v>130</v>
      </c>
      <c r="W89" s="91"/>
    </row>
    <row r="90" spans="7:13" ht="12">
      <c r="G90" s="1"/>
      <c r="I90" s="1"/>
      <c r="J90" s="9"/>
      <c r="M90" t="s">
        <v>126</v>
      </c>
    </row>
    <row r="91" spans="7:25" ht="12.75">
      <c r="G91" s="1"/>
      <c r="I91" s="1"/>
      <c r="J91" s="9"/>
      <c r="M91" s="5" t="s">
        <v>98</v>
      </c>
      <c r="O91" s="5"/>
      <c r="P91" s="5"/>
      <c r="Q91" s="5"/>
      <c r="R91" s="5"/>
      <c r="S91" s="5"/>
      <c r="U91" s="5"/>
      <c r="V91" s="5"/>
      <c r="W91" s="5"/>
      <c r="X91" s="5"/>
      <c r="Y91" s="5"/>
    </row>
    <row r="92" spans="7:16" ht="12.75">
      <c r="G92" s="1"/>
      <c r="I92" s="1"/>
      <c r="J92" s="9"/>
      <c r="K92" s="69">
        <f>K85/4*1.75</f>
        <v>5.544085293619902</v>
      </c>
      <c r="L92" s="5" t="s">
        <v>77</v>
      </c>
      <c r="M92" s="5"/>
      <c r="O92" t="s">
        <v>133</v>
      </c>
      <c r="P92" t="s">
        <v>132</v>
      </c>
    </row>
    <row r="93" spans="7:26" ht="12.75">
      <c r="G93" s="1"/>
      <c r="I93" s="1"/>
      <c r="J93" s="9"/>
      <c r="M93" t="s">
        <v>70</v>
      </c>
      <c r="P93" s="59">
        <f>+K85/4*0.39</f>
        <v>1.2355390082924353</v>
      </c>
      <c r="Q93" s="5" t="str">
        <f>IF(X68="y","cm","''")</f>
        <v>''</v>
      </c>
      <c r="R93" t="s">
        <v>71</v>
      </c>
      <c r="T93" s="5"/>
      <c r="U93" s="5"/>
      <c r="V93" s="5"/>
      <c r="W93" s="5"/>
      <c r="Y93" s="86"/>
      <c r="Z93" s="5"/>
    </row>
    <row r="94" spans="7:13" ht="12">
      <c r="G94" s="1"/>
      <c r="I94" s="1"/>
      <c r="J94" s="9"/>
      <c r="M94" t="s">
        <v>72</v>
      </c>
    </row>
    <row r="95" spans="7:13" ht="12.75">
      <c r="G95" s="1"/>
      <c r="J95" s="9"/>
      <c r="L95" s="5" t="s">
        <v>7</v>
      </c>
      <c r="M95" t="s">
        <v>73</v>
      </c>
    </row>
    <row r="96" spans="7:24" ht="12">
      <c r="G96" s="1"/>
      <c r="X96" s="40"/>
    </row>
    <row r="97" spans="2:26" ht="12.75">
      <c r="B97" t="s">
        <v>49</v>
      </c>
      <c r="G97" s="1"/>
      <c r="M97" t="s">
        <v>74</v>
      </c>
      <c r="T97" s="87"/>
      <c r="U97" s="87"/>
      <c r="V97" s="87"/>
      <c r="W97" s="87"/>
      <c r="X97" s="87"/>
      <c r="Y97" s="87"/>
      <c r="Z97" s="88"/>
    </row>
    <row r="98" spans="7:26" ht="12">
      <c r="G98" s="1"/>
      <c r="M98" t="s">
        <v>75</v>
      </c>
      <c r="T98" s="89"/>
      <c r="U98" s="87"/>
      <c r="V98" s="87"/>
      <c r="W98" s="87"/>
      <c r="X98" s="87"/>
      <c r="Y98" s="87"/>
      <c r="Z98" s="87"/>
    </row>
    <row r="99" spans="20:26" ht="12">
      <c r="T99" s="89"/>
      <c r="U99" s="89"/>
      <c r="V99" s="87"/>
      <c r="W99" s="87"/>
      <c r="X99" s="87"/>
      <c r="Y99" s="87"/>
      <c r="Z99" s="87"/>
    </row>
    <row r="100" spans="4:30" ht="12.75">
      <c r="D100" t="s">
        <v>48</v>
      </c>
      <c r="S100" s="87"/>
      <c r="T100" s="87"/>
      <c r="U100" s="87"/>
      <c r="V100" s="87"/>
      <c r="Z100" s="87"/>
      <c r="AA100" s="87"/>
      <c r="AB100" s="87"/>
      <c r="AC100" s="87"/>
      <c r="AD100" s="88"/>
    </row>
    <row r="101" spans="13:30" ht="12">
      <c r="M101" t="s">
        <v>140</v>
      </c>
      <c r="T101" s="93" t="s">
        <v>135</v>
      </c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</row>
    <row r="102" spans="11:30" ht="12">
      <c r="K102" s="87"/>
      <c r="L102" s="87"/>
      <c r="M102" s="87"/>
      <c r="N102" s="87"/>
      <c r="T102" s="89" t="s">
        <v>34</v>
      </c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</row>
    <row r="103" spans="12:30" ht="12.75">
      <c r="L103" s="87"/>
      <c r="M103" s="87"/>
      <c r="N103" s="87"/>
      <c r="O103" s="87"/>
      <c r="P103" s="87"/>
      <c r="Q103" s="87"/>
      <c r="R103" s="88"/>
      <c r="T103" s="89" t="s">
        <v>134</v>
      </c>
      <c r="U103" s="89"/>
      <c r="V103" s="87"/>
      <c r="W103" s="87"/>
      <c r="X103" s="87"/>
      <c r="Y103" s="87"/>
      <c r="Z103" s="87"/>
      <c r="AA103" s="87"/>
      <c r="AB103" s="87"/>
      <c r="AC103" s="87"/>
      <c r="AD103" s="87"/>
    </row>
    <row r="104" spans="12:25" ht="12">
      <c r="L104" s="89"/>
      <c r="M104" s="87"/>
      <c r="N104" s="87"/>
      <c r="O104" s="87"/>
      <c r="P104" s="87"/>
      <c r="Q104" s="87"/>
      <c r="R104" s="87"/>
      <c r="T104" s="93"/>
      <c r="U104" s="87"/>
      <c r="V104" s="87"/>
      <c r="W104" s="87"/>
      <c r="X104" s="87"/>
      <c r="Y104" s="87"/>
    </row>
    <row r="105" spans="11:20" ht="12">
      <c r="K105" t="s">
        <v>96</v>
      </c>
      <c r="T105" s="87"/>
    </row>
    <row r="106" ht="12">
      <c r="T106" s="87"/>
    </row>
    <row r="111" spans="23:29" ht="12.75">
      <c r="W111" s="89"/>
      <c r="X111" s="87"/>
      <c r="Y111" s="87"/>
      <c r="Z111" s="87"/>
      <c r="AA111" s="87"/>
      <c r="AB111" s="87"/>
      <c r="AC111" s="87"/>
    </row>
    <row r="112" spans="26:29" ht="12.75">
      <c r="Z112" s="87"/>
      <c r="AA112" s="87"/>
      <c r="AB112" s="87"/>
      <c r="AC112" s="87"/>
    </row>
    <row r="113" spans="23:29" ht="12.75">
      <c r="W113" s="87"/>
      <c r="X113" s="87"/>
      <c r="Y113" s="87"/>
      <c r="Z113" s="87"/>
      <c r="AA113" s="87"/>
      <c r="AB113" s="87"/>
      <c r="AC113" s="87"/>
    </row>
  </sheetData>
  <sheetProtection/>
  <mergeCells count="8">
    <mergeCell ref="S73:U73"/>
    <mergeCell ref="S76:U76"/>
    <mergeCell ref="A1:AG1"/>
    <mergeCell ref="O49:V49"/>
    <mergeCell ref="P51:W51"/>
    <mergeCell ref="N54:U54"/>
    <mergeCell ref="Z69:AA69"/>
    <mergeCell ref="Z70:AA70"/>
  </mergeCells>
  <hyperlinks>
    <hyperlink ref="M26" r:id="rId1" display="http://lrcov.crc.ca/main/index.php"/>
    <hyperlink ref="T101" r:id="rId2" display="wb3ayw@zoominternet.net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3"/>
  <drawing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5:AH104"/>
  <sheetViews>
    <sheetView zoomScale="125" zoomScaleNormal="125" zoomScalePageLayoutView="0" workbookViewId="0" topLeftCell="A1">
      <selection activeCell="X70" sqref="X70"/>
    </sheetView>
  </sheetViews>
  <sheetFormatPr defaultColWidth="9.140625" defaultRowHeight="12.75"/>
  <cols>
    <col min="1" max="1" width="5.57421875" style="0" customWidth="1"/>
    <col min="2" max="6" width="2.28125" style="0" customWidth="1"/>
    <col min="7" max="7" width="0.85546875" style="0" customWidth="1"/>
    <col min="8" max="8" width="1.7109375" style="0" customWidth="1"/>
    <col min="9" max="10" width="0.85546875" style="0" customWidth="1"/>
    <col min="11" max="11" width="6.57421875" style="0" customWidth="1"/>
    <col min="12" max="12" width="2.28125" style="0" customWidth="1"/>
    <col min="13" max="13" width="4.57421875" style="0" customWidth="1"/>
    <col min="14" max="23" width="2.28125" style="0" customWidth="1"/>
    <col min="24" max="24" width="7.8515625" style="0" customWidth="1"/>
    <col min="25" max="25" width="3.8515625" style="0" customWidth="1"/>
    <col min="26" max="32" width="2.28125" style="0" customWidth="1"/>
  </cols>
  <sheetData>
    <row r="5" ht="12">
      <c r="G5" s="1"/>
    </row>
    <row r="6" ht="12">
      <c r="G6" s="1"/>
    </row>
    <row r="7" ht="12">
      <c r="G7" s="1"/>
    </row>
    <row r="8" spans="5:7" ht="12.75">
      <c r="E8" s="3" t="s">
        <v>6</v>
      </c>
      <c r="G8" s="1"/>
    </row>
    <row r="9" spans="7:18" ht="12.75">
      <c r="G9" s="1"/>
      <c r="K9" s="4"/>
      <c r="M9" t="s">
        <v>7</v>
      </c>
      <c r="Q9" s="5" t="s">
        <v>7</v>
      </c>
      <c r="R9" s="6"/>
    </row>
    <row r="10" spans="7:27" ht="12.75">
      <c r="G10" s="1"/>
      <c r="K10" t="s">
        <v>7</v>
      </c>
      <c r="M10" t="s">
        <v>7</v>
      </c>
      <c r="Z10" s="4"/>
      <c r="AA10" s="5" t="s">
        <v>7</v>
      </c>
    </row>
    <row r="11" spans="7:34" ht="12.75">
      <c r="G11" s="1"/>
      <c r="K11" s="7" t="s">
        <v>7</v>
      </c>
      <c r="L11" s="5" t="s">
        <v>7</v>
      </c>
      <c r="M11" s="7" t="s">
        <v>7</v>
      </c>
      <c r="Q11" s="8" t="s">
        <v>7</v>
      </c>
      <c r="R11" s="8"/>
      <c r="S11" s="9"/>
      <c r="T11" s="9"/>
      <c r="U11" s="9"/>
      <c r="V11" s="9"/>
      <c r="W11" s="9"/>
      <c r="X11" s="10"/>
      <c r="Y11" s="5"/>
      <c r="AG11" s="11"/>
      <c r="AH11" s="11"/>
    </row>
    <row r="12" spans="7:24" ht="4.5" customHeight="1">
      <c r="G12" s="1"/>
      <c r="L12" s="5"/>
      <c r="X12" s="12"/>
    </row>
    <row r="13" spans="7:34" ht="12.75">
      <c r="G13" s="1"/>
      <c r="K13" s="13">
        <f>AG77*0.975</f>
        <v>37.04736129905277</v>
      </c>
      <c r="L13" s="5" t="s">
        <v>77</v>
      </c>
      <c r="M13" s="5" t="s">
        <v>8</v>
      </c>
      <c r="W13" s="3"/>
      <c r="X13" s="14"/>
      <c r="Y13" s="5"/>
      <c r="AG13" s="11"/>
      <c r="AH13" s="11"/>
    </row>
    <row r="14" spans="7:34" ht="12.75">
      <c r="G14" s="1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6"/>
      <c r="Y14" s="15"/>
      <c r="Z14" s="15"/>
      <c r="AA14" s="17"/>
      <c r="AB14" s="15"/>
      <c r="AC14" s="15"/>
      <c r="AD14" s="15"/>
      <c r="AE14" s="15"/>
      <c r="AG14" s="18"/>
      <c r="AH14" s="19"/>
    </row>
    <row r="15" spans="7:34" ht="4.5" customHeight="1">
      <c r="G15" s="1"/>
      <c r="M15" s="20" t="s">
        <v>7</v>
      </c>
      <c r="AG15" s="21"/>
      <c r="AH15" s="22" t="s">
        <v>7</v>
      </c>
    </row>
    <row r="16" spans="7:34" ht="12.75">
      <c r="G16" s="1" t="s">
        <v>7</v>
      </c>
      <c r="K16" s="4"/>
      <c r="M16" s="23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5"/>
      <c r="Y16" s="26"/>
      <c r="Z16" s="26"/>
      <c r="AA16" s="27"/>
      <c r="AB16" s="24"/>
      <c r="AC16" s="24"/>
      <c r="AD16" s="24"/>
      <c r="AE16" s="24"/>
      <c r="AF16" s="23"/>
      <c r="AG16" s="28"/>
      <c r="AH16" s="29"/>
    </row>
    <row r="17" spans="1:33" ht="12.75">
      <c r="A17" s="5" t="s">
        <v>7</v>
      </c>
      <c r="C17" t="s">
        <v>7</v>
      </c>
      <c r="G17" s="1"/>
      <c r="K17" s="30" t="s">
        <v>7</v>
      </c>
      <c r="M17" s="31" t="s">
        <v>7</v>
      </c>
      <c r="N17" s="32" t="s">
        <v>7</v>
      </c>
      <c r="O17" s="33"/>
      <c r="P17" s="32"/>
      <c r="Q17" s="34"/>
      <c r="S17" s="34"/>
      <c r="T17" s="34"/>
      <c r="U17" s="34"/>
      <c r="V17" s="34" t="s">
        <v>7</v>
      </c>
      <c r="W17" s="34"/>
      <c r="AG17" s="35">
        <f>IF(X13="n",AG16,AH16)</f>
        <v>0</v>
      </c>
    </row>
    <row r="18" spans="7:26" ht="12.75">
      <c r="G18" s="36"/>
      <c r="K18" s="37" t="s">
        <v>7</v>
      </c>
      <c r="L18" t="s">
        <v>7</v>
      </c>
      <c r="M18" s="32"/>
      <c r="W18" s="38"/>
      <c r="X18" s="39"/>
      <c r="Y18" s="40"/>
      <c r="Z18" s="5"/>
    </row>
    <row r="19" spans="7:26" ht="12.75">
      <c r="G19" s="36"/>
      <c r="M19" s="5"/>
      <c r="S19" s="5"/>
      <c r="W19" s="3"/>
      <c r="X19" s="13"/>
      <c r="Y19" s="5"/>
      <c r="Z19" s="5"/>
    </row>
    <row r="20" spans="7:26" ht="4.5" customHeight="1">
      <c r="G20" s="36"/>
      <c r="Z20" s="41"/>
    </row>
    <row r="21" spans="7:26" ht="12.75">
      <c r="G21" s="36"/>
      <c r="K21" s="42">
        <f>IF(74="N",AG74/2,AG74/2)-0.31</f>
        <v>19.995818673883626</v>
      </c>
      <c r="L21" s="5" t="s">
        <v>77</v>
      </c>
      <c r="M21" s="43"/>
      <c r="N21" s="8"/>
      <c r="O21" s="8"/>
      <c r="P21" s="9"/>
      <c r="Q21" s="9"/>
      <c r="R21" s="9"/>
      <c r="S21" s="9"/>
      <c r="T21" s="9"/>
      <c r="U21" s="9"/>
      <c r="W21" s="3"/>
      <c r="X21" s="42"/>
      <c r="Y21" s="40"/>
      <c r="Z21" s="5"/>
    </row>
    <row r="22" spans="7:24" ht="12.75">
      <c r="G22" s="36"/>
      <c r="K22" s="44" t="s">
        <v>7</v>
      </c>
      <c r="L22" t="s">
        <v>7</v>
      </c>
      <c r="O22" s="5"/>
      <c r="R22" s="43"/>
      <c r="X22" s="43"/>
    </row>
    <row r="23" spans="7:33" ht="4.5" customHeight="1">
      <c r="G23" s="36"/>
      <c r="AG23" s="4"/>
    </row>
    <row r="24" spans="7:25" ht="12.75">
      <c r="G24" s="36"/>
      <c r="K24" s="27" t="s">
        <v>7</v>
      </c>
      <c r="M24" s="45"/>
      <c r="Y24" s="40"/>
    </row>
    <row r="25" ht="12">
      <c r="G25" s="1"/>
    </row>
    <row r="26" ht="12">
      <c r="G26" s="1"/>
    </row>
    <row r="27" ht="12">
      <c r="G27" s="1"/>
    </row>
    <row r="28" spans="5:7" ht="12.75">
      <c r="E28" s="3" t="s">
        <v>6</v>
      </c>
      <c r="G28" s="1"/>
    </row>
    <row r="29" spans="7:18" ht="12.75">
      <c r="G29" s="1"/>
      <c r="K29" s="4"/>
      <c r="M29" t="s">
        <v>7</v>
      </c>
      <c r="Q29" s="5" t="s">
        <v>7</v>
      </c>
      <c r="R29" s="6"/>
    </row>
    <row r="30" spans="7:27" ht="12.75">
      <c r="G30" s="1"/>
      <c r="K30" t="s">
        <v>7</v>
      </c>
      <c r="M30" t="s">
        <v>7</v>
      </c>
      <c r="Z30" s="4"/>
      <c r="AA30" s="5" t="s">
        <v>7</v>
      </c>
    </row>
    <row r="31" spans="7:34" ht="12.75">
      <c r="G31" s="1"/>
      <c r="K31" s="7" t="s">
        <v>7</v>
      </c>
      <c r="L31" s="5" t="s">
        <v>7</v>
      </c>
      <c r="M31" s="7"/>
      <c r="Q31" s="8"/>
      <c r="R31" s="8"/>
      <c r="S31" s="9"/>
      <c r="T31" s="9"/>
      <c r="U31" s="9"/>
      <c r="V31" s="9"/>
      <c r="W31" s="9"/>
      <c r="X31" s="10"/>
      <c r="Y31" s="5"/>
      <c r="AG31" s="11"/>
      <c r="AH31" s="11"/>
    </row>
    <row r="32" spans="7:24" ht="4.5" customHeight="1">
      <c r="G32" s="1"/>
      <c r="L32" s="5"/>
      <c r="X32" s="12"/>
    </row>
    <row r="33" spans="7:34" ht="12.75">
      <c r="G33" s="1"/>
      <c r="K33" s="13">
        <f>AG77</f>
        <v>37.997293640054124</v>
      </c>
      <c r="L33" s="5" t="s">
        <v>77</v>
      </c>
      <c r="M33" s="5"/>
      <c r="W33" s="3"/>
      <c r="X33" s="14"/>
      <c r="Y33" s="5"/>
      <c r="AG33" s="11"/>
      <c r="AH33" s="11"/>
    </row>
    <row r="34" spans="7:34" ht="12.75">
      <c r="G34" s="1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6"/>
      <c r="Y34" s="15"/>
      <c r="Z34" s="15"/>
      <c r="AA34" s="17"/>
      <c r="AB34" s="15"/>
      <c r="AC34" s="15"/>
      <c r="AD34" s="15"/>
      <c r="AE34" s="15"/>
      <c r="AG34" s="18"/>
      <c r="AH34" s="19"/>
    </row>
    <row r="35" spans="7:34" ht="4.5" customHeight="1">
      <c r="G35" s="1"/>
      <c r="M35" s="20"/>
      <c r="AG35" s="21"/>
      <c r="AH35" s="22"/>
    </row>
    <row r="36" spans="7:34" ht="12.75">
      <c r="G36" s="1" t="s">
        <v>7</v>
      </c>
      <c r="K36" s="4"/>
      <c r="M36" s="23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5"/>
      <c r="Y36" s="26"/>
      <c r="Z36" s="26"/>
      <c r="AA36" s="27"/>
      <c r="AB36" s="24"/>
      <c r="AC36" s="24"/>
      <c r="AD36" s="24"/>
      <c r="AE36" s="24"/>
      <c r="AF36" s="23"/>
      <c r="AG36" s="28"/>
      <c r="AH36" s="29"/>
    </row>
    <row r="37" spans="1:33" ht="12.75">
      <c r="A37" s="5" t="s">
        <v>7</v>
      </c>
      <c r="C37" t="s">
        <v>7</v>
      </c>
      <c r="G37" s="1"/>
      <c r="K37" s="30" t="s">
        <v>7</v>
      </c>
      <c r="M37" s="31"/>
      <c r="N37" s="32"/>
      <c r="O37" s="33"/>
      <c r="P37" s="32"/>
      <c r="Q37" s="34"/>
      <c r="S37" s="34"/>
      <c r="T37" s="34"/>
      <c r="U37" s="34"/>
      <c r="V37" s="34"/>
      <c r="W37" s="34"/>
      <c r="AG37" s="35"/>
    </row>
    <row r="38" spans="7:26" ht="12.75">
      <c r="G38" s="36"/>
      <c r="K38" s="37" t="s">
        <v>7</v>
      </c>
      <c r="L38" t="s">
        <v>7</v>
      </c>
      <c r="M38" s="32"/>
      <c r="W38" s="38"/>
      <c r="X38" s="39"/>
      <c r="Y38" s="40"/>
      <c r="Z38" s="5"/>
    </row>
    <row r="39" spans="7:26" ht="12.75">
      <c r="G39" s="36"/>
      <c r="M39" s="5"/>
      <c r="S39" s="5"/>
      <c r="W39" s="3"/>
      <c r="X39" s="13"/>
      <c r="Y39" s="5"/>
      <c r="Z39" s="5"/>
    </row>
    <row r="40" spans="7:26" ht="4.5" customHeight="1">
      <c r="G40" s="36"/>
      <c r="Z40" s="41"/>
    </row>
    <row r="41" spans="7:26" ht="12.75">
      <c r="G41" s="36"/>
      <c r="K41" s="42">
        <f>IF(74="N",AG74/2,AG74/2)-0.31</f>
        <v>19.995818673883626</v>
      </c>
      <c r="L41" s="5" t="s">
        <v>77</v>
      </c>
      <c r="M41" s="43"/>
      <c r="N41" s="8"/>
      <c r="O41" s="8"/>
      <c r="P41" s="9"/>
      <c r="Q41" s="9"/>
      <c r="R41" s="9"/>
      <c r="S41" s="9"/>
      <c r="T41" s="9"/>
      <c r="U41" s="9"/>
      <c r="W41" s="3"/>
      <c r="X41" s="42"/>
      <c r="Y41" s="40"/>
      <c r="Z41" s="5"/>
    </row>
    <row r="42" spans="7:24" ht="12.75">
      <c r="G42" s="36"/>
      <c r="K42" s="44" t="s">
        <v>7</v>
      </c>
      <c r="L42" t="s">
        <v>7</v>
      </c>
      <c r="O42" s="5"/>
      <c r="R42" s="43"/>
      <c r="X42" s="43"/>
    </row>
    <row r="43" spans="7:33" ht="4.5" customHeight="1">
      <c r="G43" s="36"/>
      <c r="AG43" s="4"/>
    </row>
    <row r="44" spans="7:25" ht="12.75">
      <c r="G44" s="36"/>
      <c r="K44" s="27" t="s">
        <v>7</v>
      </c>
      <c r="M44" s="45"/>
      <c r="Y44" s="40"/>
    </row>
    <row r="45" ht="12">
      <c r="G45" s="1"/>
    </row>
    <row r="46" ht="12">
      <c r="G46" s="1"/>
    </row>
    <row r="47" ht="12">
      <c r="G47" s="1"/>
    </row>
    <row r="48" spans="5:7" ht="12.75">
      <c r="E48" s="3" t="s">
        <v>6</v>
      </c>
      <c r="G48" s="1"/>
    </row>
    <row r="49" spans="7:18" ht="12.75">
      <c r="G49" s="1"/>
      <c r="K49" s="4"/>
      <c r="M49" t="s">
        <v>7</v>
      </c>
      <c r="Q49" s="5" t="s">
        <v>7</v>
      </c>
      <c r="R49" s="6"/>
    </row>
    <row r="50" spans="7:27" ht="12.75">
      <c r="G50" s="1"/>
      <c r="K50" t="s">
        <v>7</v>
      </c>
      <c r="M50" t="s">
        <v>7</v>
      </c>
      <c r="Z50" s="4"/>
      <c r="AA50" s="5"/>
    </row>
    <row r="51" spans="7:34" ht="12.75">
      <c r="G51" s="1"/>
      <c r="K51" s="7" t="s">
        <v>7</v>
      </c>
      <c r="L51" s="5" t="s">
        <v>7</v>
      </c>
      <c r="M51" s="7" t="s">
        <v>7</v>
      </c>
      <c r="Q51" s="8"/>
      <c r="R51" s="8"/>
      <c r="S51" s="9"/>
      <c r="T51" s="9"/>
      <c r="U51" s="9"/>
      <c r="V51" s="9"/>
      <c r="W51" s="9"/>
      <c r="X51" s="10"/>
      <c r="Y51" s="5"/>
      <c r="AG51" s="11"/>
      <c r="AH51" s="11"/>
    </row>
    <row r="52" spans="7:24" ht="4.5" customHeight="1">
      <c r="G52" s="1"/>
      <c r="L52" s="5"/>
      <c r="X52" s="12"/>
    </row>
    <row r="53" spans="7:34" ht="12.75">
      <c r="G53" s="1"/>
      <c r="K53" s="13">
        <f>AG77</f>
        <v>37.997293640054124</v>
      </c>
      <c r="L53" s="5" t="s">
        <v>77</v>
      </c>
      <c r="M53" s="5" t="s">
        <v>7</v>
      </c>
      <c r="W53" s="3"/>
      <c r="X53" s="14"/>
      <c r="Y53" s="5"/>
      <c r="AG53" s="11"/>
      <c r="AH53" s="11"/>
    </row>
    <row r="54" spans="7:34" ht="12.75">
      <c r="G54" s="1"/>
      <c r="M54" s="15" t="s">
        <v>7</v>
      </c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6"/>
      <c r="Y54" s="15"/>
      <c r="Z54" s="15"/>
      <c r="AA54" s="17"/>
      <c r="AB54" s="15"/>
      <c r="AC54" s="15"/>
      <c r="AD54" s="15"/>
      <c r="AE54" s="15"/>
      <c r="AG54" s="18"/>
      <c r="AH54" s="19"/>
    </row>
    <row r="55" spans="7:34" ht="4.5" customHeight="1">
      <c r="G55" s="1"/>
      <c r="M55" s="20"/>
      <c r="AG55" s="21"/>
      <c r="AH55" s="22"/>
    </row>
    <row r="56" spans="7:34" ht="12.75">
      <c r="G56" s="1" t="s">
        <v>7</v>
      </c>
      <c r="K56" s="4"/>
      <c r="M56" s="23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5"/>
      <c r="Y56" s="26"/>
      <c r="Z56" s="26"/>
      <c r="AA56" s="27"/>
      <c r="AB56" s="24"/>
      <c r="AC56" s="24"/>
      <c r="AD56" s="24"/>
      <c r="AE56" s="24"/>
      <c r="AF56" s="23"/>
      <c r="AG56" s="28"/>
      <c r="AH56" s="29"/>
    </row>
    <row r="57" spans="1:33" ht="12.75">
      <c r="A57" s="5" t="s">
        <v>7</v>
      </c>
      <c r="C57" t="s">
        <v>7</v>
      </c>
      <c r="G57" s="1"/>
      <c r="K57" s="30" t="s">
        <v>7</v>
      </c>
      <c r="M57" s="31" t="s">
        <v>7</v>
      </c>
      <c r="N57" s="32"/>
      <c r="O57" s="33"/>
      <c r="P57" s="32"/>
      <c r="Q57" s="34"/>
      <c r="S57" s="34"/>
      <c r="T57" s="34"/>
      <c r="U57" s="34"/>
      <c r="V57" s="34"/>
      <c r="W57" s="34"/>
      <c r="AG57" s="35"/>
    </row>
    <row r="58" spans="7:26" ht="12.75">
      <c r="G58" s="36"/>
      <c r="K58" s="37" t="s">
        <v>7</v>
      </c>
      <c r="L58" t="s">
        <v>7</v>
      </c>
      <c r="M58" s="32"/>
      <c r="W58" s="38"/>
      <c r="X58" s="39"/>
      <c r="Y58" s="40"/>
      <c r="Z58" s="5"/>
    </row>
    <row r="59" spans="7:26" ht="12.75">
      <c r="G59" s="36"/>
      <c r="M59" s="5" t="s">
        <v>7</v>
      </c>
      <c r="S59" s="5"/>
      <c r="W59" s="3"/>
      <c r="X59" s="13"/>
      <c r="Y59" s="5"/>
      <c r="Z59" s="5"/>
    </row>
    <row r="60" spans="7:26" ht="4.5" customHeight="1">
      <c r="G60" s="36"/>
      <c r="Z60" s="41"/>
    </row>
    <row r="61" spans="7:26" ht="12.75">
      <c r="G61" s="36"/>
      <c r="K61" s="42">
        <f>IF(74="N",AG74/2,AG74/2)-0.31</f>
        <v>19.995818673883626</v>
      </c>
      <c r="L61" s="5" t="s">
        <v>77</v>
      </c>
      <c r="M61" s="43"/>
      <c r="N61" s="8"/>
      <c r="O61" s="8"/>
      <c r="P61" s="9"/>
      <c r="Q61" s="9"/>
      <c r="R61" s="9"/>
      <c r="S61" s="9"/>
      <c r="T61" s="9"/>
      <c r="U61" s="9"/>
      <c r="W61" s="3"/>
      <c r="X61" s="42"/>
      <c r="Y61" s="40"/>
      <c r="Z61" s="5"/>
    </row>
    <row r="62" spans="7:24" ht="12.75">
      <c r="G62" s="36"/>
      <c r="K62" s="44" t="s">
        <v>7</v>
      </c>
      <c r="L62" t="s">
        <v>7</v>
      </c>
      <c r="O62" s="5"/>
      <c r="R62" s="43"/>
      <c r="X62" s="43"/>
    </row>
    <row r="63" spans="7:33" ht="4.5" customHeight="1">
      <c r="G63" s="36"/>
      <c r="AG63" s="4"/>
    </row>
    <row r="64" spans="7:25" ht="12.75">
      <c r="G64" s="36"/>
      <c r="K64" s="27" t="s">
        <v>7</v>
      </c>
      <c r="M64" s="45"/>
      <c r="Y64" s="40"/>
    </row>
    <row r="65" ht="12">
      <c r="G65" s="1"/>
    </row>
    <row r="66" spans="7:25" ht="12">
      <c r="G66" s="1"/>
      <c r="Y66" s="40"/>
    </row>
    <row r="67" spans="7:14" ht="12">
      <c r="G67" s="1"/>
      <c r="N67" t="s">
        <v>78</v>
      </c>
    </row>
    <row r="68" spans="5:31" ht="12.75">
      <c r="E68" s="3" t="s">
        <v>6</v>
      </c>
      <c r="G68" s="1"/>
      <c r="L68" t="s">
        <v>79</v>
      </c>
      <c r="AE68" t="s">
        <v>11</v>
      </c>
    </row>
    <row r="69" spans="7:18" ht="12.75">
      <c r="G69" s="1"/>
      <c r="K69" s="4"/>
      <c r="M69" t="s">
        <v>7</v>
      </c>
      <c r="Q69" s="5" t="s">
        <v>7</v>
      </c>
      <c r="R69" s="6" t="s">
        <v>12</v>
      </c>
    </row>
    <row r="70" spans="7:27" ht="12.75">
      <c r="G70" s="1"/>
      <c r="K70" t="s">
        <v>7</v>
      </c>
      <c r="M70" t="s">
        <v>7</v>
      </c>
      <c r="X70" t="s">
        <v>7</v>
      </c>
      <c r="Z70" s="4"/>
      <c r="AA70" s="5" t="s">
        <v>7</v>
      </c>
    </row>
    <row r="71" spans="7:34" ht="12.75">
      <c r="G71" s="1"/>
      <c r="K71" s="7" t="s">
        <v>7</v>
      </c>
      <c r="L71" s="5" t="s">
        <v>7</v>
      </c>
      <c r="M71" s="7" t="s">
        <v>7</v>
      </c>
      <c r="Q71" s="8" t="s">
        <v>7</v>
      </c>
      <c r="R71" s="8"/>
      <c r="S71" s="9"/>
      <c r="T71" s="9"/>
      <c r="U71" s="9"/>
      <c r="V71" s="9"/>
      <c r="W71" s="9"/>
      <c r="X71" s="10">
        <v>147.8</v>
      </c>
      <c r="Y71" s="5" t="s">
        <v>13</v>
      </c>
      <c r="AG71" s="11" t="s">
        <v>14</v>
      </c>
      <c r="AH71" s="11" t="s">
        <v>15</v>
      </c>
    </row>
    <row r="72" spans="7:24" ht="4.5" customHeight="1">
      <c r="G72" s="1"/>
      <c r="L72" s="5"/>
      <c r="X72" s="12">
        <v>144</v>
      </c>
    </row>
    <row r="73" spans="7:34" ht="12.75">
      <c r="G73" s="1"/>
      <c r="K73" s="13">
        <f>AG77</f>
        <v>37.997293640054124</v>
      </c>
      <c r="L73" s="5" t="s">
        <v>77</v>
      </c>
      <c r="M73" s="5" t="s">
        <v>7</v>
      </c>
      <c r="W73" s="3" t="s">
        <v>16</v>
      </c>
      <c r="X73" s="14" t="s">
        <v>80</v>
      </c>
      <c r="Y73" s="5" t="s">
        <v>18</v>
      </c>
      <c r="AG73" s="11" t="s">
        <v>19</v>
      </c>
      <c r="AH73" s="11" t="s">
        <v>20</v>
      </c>
    </row>
    <row r="74" spans="7:34" ht="12.75">
      <c r="G74" s="1"/>
      <c r="M74" s="15" t="s">
        <v>7</v>
      </c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6">
        <f>X71</f>
        <v>147.8</v>
      </c>
      <c r="Y74" s="15" t="s">
        <v>81</v>
      </c>
      <c r="Z74" s="15"/>
      <c r="AA74" s="17"/>
      <c r="AB74" s="15"/>
      <c r="AC74" s="15"/>
      <c r="AD74" s="15"/>
      <c r="AE74" s="15"/>
      <c r="AF74" t="s">
        <v>22</v>
      </c>
      <c r="AG74" s="18">
        <f>492/X71*12.2</f>
        <v>40.61163734776725</v>
      </c>
      <c r="AH74" s="19">
        <f>AG74*2.54</f>
        <v>103.15355886332881</v>
      </c>
    </row>
    <row r="75" spans="7:34" ht="4.5" customHeight="1">
      <c r="G75" s="1"/>
      <c r="M75" s="20" t="s">
        <v>7</v>
      </c>
      <c r="AG75" s="21"/>
      <c r="AH75" s="22" t="s">
        <v>7</v>
      </c>
    </row>
    <row r="76" spans="7:34" ht="12.75">
      <c r="G76" s="1" t="s">
        <v>7</v>
      </c>
      <c r="K76" s="4"/>
      <c r="M76" s="23" t="s">
        <v>7</v>
      </c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5"/>
      <c r="Y76" s="26"/>
      <c r="Z76" s="26"/>
      <c r="AA76" s="27"/>
      <c r="AB76" s="24"/>
      <c r="AC76" s="24"/>
      <c r="AD76" s="24"/>
      <c r="AE76" s="24"/>
      <c r="AF76" s="23" t="s">
        <v>82</v>
      </c>
      <c r="AG76" s="28">
        <f>(468/X71*12)/4*4</f>
        <v>37.997293640054124</v>
      </c>
      <c r="AH76" s="29">
        <f>AG76*2.54</f>
        <v>96.51312584573748</v>
      </c>
    </row>
    <row r="77" spans="1:33" ht="12.75">
      <c r="A77" s="5" t="s">
        <v>7</v>
      </c>
      <c r="C77" t="s">
        <v>7</v>
      </c>
      <c r="G77" s="1"/>
      <c r="K77" s="30" t="s">
        <v>7</v>
      </c>
      <c r="M77" s="31" t="s">
        <v>7</v>
      </c>
      <c r="N77" s="32" t="s">
        <v>7</v>
      </c>
      <c r="O77" s="33"/>
      <c r="P77" s="32"/>
      <c r="Q77" s="34"/>
      <c r="S77" s="34"/>
      <c r="T77" s="34"/>
      <c r="U77" s="34"/>
      <c r="V77" s="34" t="s">
        <v>7</v>
      </c>
      <c r="W77" s="34"/>
      <c r="AG77" s="35">
        <f>IF(X73="n",AG76,AH76)</f>
        <v>37.997293640054124</v>
      </c>
    </row>
    <row r="78" spans="6:29" ht="4.5" customHeight="1">
      <c r="F78" s="4"/>
      <c r="G78" s="36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</row>
    <row r="79" spans="7:26" ht="12.75">
      <c r="G79" s="36"/>
      <c r="K79" s="37" t="s">
        <v>7</v>
      </c>
      <c r="L79" t="s">
        <v>7</v>
      </c>
      <c r="M79" s="32"/>
      <c r="N79" t="s">
        <v>83</v>
      </c>
      <c r="O79">
        <v>4</v>
      </c>
      <c r="W79" s="38" t="s">
        <v>84</v>
      </c>
      <c r="X79" s="39">
        <f>AG77*2+0.001</f>
        <v>75.99558728010825</v>
      </c>
      <c r="Y79" s="40" t="str">
        <f>IF(X73="n","IN","CM")</f>
        <v>IN</v>
      </c>
      <c r="Z79" s="5" t="s">
        <v>26</v>
      </c>
    </row>
    <row r="80" spans="7:26" ht="12.75">
      <c r="G80" s="36"/>
      <c r="M80" s="5" t="s">
        <v>7</v>
      </c>
      <c r="S80" s="5" t="s">
        <v>85</v>
      </c>
      <c r="W80" s="3"/>
      <c r="X80" s="13"/>
      <c r="Y80" s="5"/>
      <c r="Z80" s="5"/>
    </row>
    <row r="81" spans="7:26" ht="4.5" customHeight="1">
      <c r="G81" s="36"/>
      <c r="Z81" s="41"/>
    </row>
    <row r="82" spans="7:26" ht="12.75">
      <c r="G82" s="36"/>
      <c r="K82" s="42">
        <f>IF(X73="n",AG74/2,AH74/2)-0.31</f>
        <v>19.995818673883626</v>
      </c>
      <c r="L82" s="5" t="s">
        <v>77</v>
      </c>
      <c r="M82" s="43"/>
      <c r="N82" s="8"/>
      <c r="O82" s="8"/>
      <c r="P82" s="9"/>
      <c r="Q82" s="9"/>
      <c r="R82" s="9"/>
      <c r="S82" s="9"/>
      <c r="T82" s="9"/>
      <c r="U82" s="9"/>
      <c r="W82" s="3" t="s">
        <v>86</v>
      </c>
      <c r="X82" s="42" t="e">
        <f>X98IF(X73="n",AG74/2,AH74/2)+0.01125*AG86</f>
        <v>#NAME?</v>
      </c>
      <c r="Y82" s="40" t="str">
        <f>IF(X73="n","IN","CM")</f>
        <v>IN</v>
      </c>
      <c r="Z82" s="5" t="s">
        <v>87</v>
      </c>
    </row>
    <row r="83" spans="7:18" ht="12.75">
      <c r="G83" s="36"/>
      <c r="K83" s="44" t="s">
        <v>7</v>
      </c>
      <c r="L83" t="s">
        <v>7</v>
      </c>
      <c r="O83" s="5" t="s">
        <v>7</v>
      </c>
      <c r="R83" s="43" t="s">
        <v>88</v>
      </c>
    </row>
    <row r="84" spans="7:33" ht="4.5" customHeight="1">
      <c r="G84" s="36"/>
      <c r="AG84" s="4"/>
    </row>
    <row r="85" spans="7:13" ht="12.75">
      <c r="G85" s="36"/>
      <c r="K85" s="27" t="s">
        <v>7</v>
      </c>
      <c r="M85" s="45"/>
    </row>
    <row r="86" ht="12">
      <c r="G86" s="1"/>
    </row>
    <row r="87" spans="7:11" ht="4.5" customHeight="1">
      <c r="G87" s="1"/>
      <c r="K87" s="4"/>
    </row>
    <row r="88" spans="7:29" ht="12.75">
      <c r="G88" s="1"/>
      <c r="L88" s="52" t="s">
        <v>7</v>
      </c>
      <c r="M88" s="52"/>
      <c r="P88" t="s">
        <v>89</v>
      </c>
      <c r="T88" s="5"/>
      <c r="AC88" s="40"/>
    </row>
    <row r="89" spans="7:14" ht="12.75">
      <c r="G89" s="1"/>
      <c r="K89" s="53" t="s">
        <v>7</v>
      </c>
      <c r="L89" s="52" t="s">
        <v>7</v>
      </c>
      <c r="M89" s="20" t="s">
        <v>7</v>
      </c>
      <c r="N89" s="54" t="s">
        <v>34</v>
      </c>
    </row>
    <row r="90" spans="7:15" ht="12.75">
      <c r="G90" s="1"/>
      <c r="K90" s="55" t="s">
        <v>7</v>
      </c>
      <c r="L90" t="s">
        <v>7</v>
      </c>
      <c r="M90" s="56"/>
      <c r="N90" s="56" t="s">
        <v>35</v>
      </c>
      <c r="O90" s="56"/>
    </row>
    <row r="91" spans="1:12" ht="12.75">
      <c r="A91" t="s">
        <v>7</v>
      </c>
      <c r="B91" t="s">
        <v>7</v>
      </c>
      <c r="E91" s="3" t="s">
        <v>7</v>
      </c>
      <c r="G91" s="1"/>
      <c r="K91" s="13">
        <f>K73</f>
        <v>37.997293640054124</v>
      </c>
      <c r="L91" s="5" t="s">
        <v>77</v>
      </c>
    </row>
    <row r="92" spans="7:15" ht="12.75">
      <c r="G92" s="1"/>
      <c r="K92" s="44" t="s">
        <v>7</v>
      </c>
      <c r="L92" t="s">
        <v>7</v>
      </c>
      <c r="O92" s="5" t="s">
        <v>7</v>
      </c>
    </row>
    <row r="93" spans="7:26" ht="12.75">
      <c r="G93" s="1"/>
      <c r="M93" s="5"/>
      <c r="X93" s="57"/>
      <c r="Y93" s="5"/>
      <c r="Z93" t="s">
        <v>7</v>
      </c>
    </row>
    <row r="94" spans="7:25" ht="12.75">
      <c r="G94" s="1"/>
      <c r="N94" t="s">
        <v>90</v>
      </c>
      <c r="W94" s="5"/>
      <c r="X94" s="57"/>
      <c r="Y94" s="5"/>
    </row>
    <row r="95" spans="7:17" ht="12">
      <c r="G95" s="1"/>
      <c r="K95" s="24"/>
      <c r="Q95" t="s">
        <v>43</v>
      </c>
    </row>
    <row r="96" spans="7:14" ht="12">
      <c r="G96" s="1"/>
      <c r="I96" s="1"/>
      <c r="J96" s="9"/>
      <c r="N96" t="s">
        <v>91</v>
      </c>
    </row>
    <row r="97" spans="7:10" ht="12">
      <c r="G97" s="1"/>
      <c r="I97" s="1"/>
      <c r="J97" s="9"/>
    </row>
    <row r="98" spans="7:12" ht="12.75">
      <c r="G98" s="1"/>
      <c r="I98" s="1"/>
      <c r="J98" s="9"/>
      <c r="K98" s="42">
        <f>K91/2*0.94</f>
        <v>17.858728010825438</v>
      </c>
      <c r="L98" s="5" t="s">
        <v>77</v>
      </c>
    </row>
    <row r="99" spans="7:26" ht="12">
      <c r="G99" s="1"/>
      <c r="I99" s="1"/>
      <c r="J99" s="9"/>
      <c r="M99" t="s">
        <v>45</v>
      </c>
      <c r="X99" s="90">
        <f>IF(73="n",AG74/2,AH74/2*0.039)</f>
        <v>2.011494397834912</v>
      </c>
      <c r="Z99" t="s">
        <v>19</v>
      </c>
    </row>
    <row r="100" spans="7:11" ht="12">
      <c r="G100" s="1"/>
      <c r="I100" s="1"/>
      <c r="J100" s="9"/>
      <c r="K100" s="24"/>
    </row>
    <row r="101" spans="7:12" ht="12.75">
      <c r="G101" s="1"/>
      <c r="J101" s="9"/>
      <c r="L101" s="5" t="s">
        <v>7</v>
      </c>
    </row>
    <row r="102" spans="7:11" ht="12">
      <c r="G102" s="1"/>
      <c r="K102" t="s">
        <v>48</v>
      </c>
    </row>
    <row r="103" spans="2:7" ht="12">
      <c r="B103" t="s">
        <v>49</v>
      </c>
      <c r="G103" s="1"/>
    </row>
    <row r="104" ht="12">
      <c r="G104" s="1"/>
    </row>
  </sheetData>
  <sheetProtection sheet="1" objects="1" scenarios="1"/>
  <hyperlinks>
    <hyperlink ref="N90" r:id="rId1" display="wwwb3ayw@windstream.net"/>
  </hyperlinks>
  <printOptions/>
  <pageMargins left="0.5" right="0.25" top="0.9840277777777777" bottom="0.9840277777777777" header="0.5" footer="0.5"/>
  <pageSetup horizontalDpi="300" verticalDpi="300" orientation="portrait" scale="90"/>
  <headerFooter alignWithMargins="0">
    <oddHeader>&amp;C&amp;16&amp;F</oddHeader>
    <oddFooter>&amp;L&amp;D&amp;R&amp;F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2012-12-10T01:28:11Z</dcterms:created>
  <dcterms:modified xsi:type="dcterms:W3CDTF">2015-06-02T14:00:19Z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